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JCorpFS1\FolderRedirections\Dan Johnson\My Documents\Management Properties\Putnam\"/>
    </mc:Choice>
  </mc:AlternateContent>
  <xr:revisionPtr revIDLastSave="0" documentId="13_ncr:1_{1BDE3C16-2434-4C0C-855B-F02D4AC58D89}" xr6:coauthVersionLast="47" xr6:coauthVersionMax="47" xr10:uidLastSave="{00000000-0000-0000-0000-000000000000}"/>
  <bookViews>
    <workbookView xWindow="5160" yWindow="1080" windowWidth="21600" windowHeight="11295" activeTab="1" xr2:uid="{00000000-000D-0000-FFFF-FFFF00000000}"/>
  </bookViews>
  <sheets>
    <sheet name="Budget 2027" sheetId="1" r:id="rId1"/>
    <sheet name="Base Rent Projections" sheetId="2" r:id="rId2"/>
    <sheet name="Operating Expenses" sheetId="4" r:id="rId3"/>
    <sheet name="CAM Calcs" sheetId="6" r:id="rId4"/>
  </sheets>
  <definedNames>
    <definedName name="_xlnm.Print_Area" localSheetId="1">'Base Rent Projections'!$A$1:$O$37</definedName>
    <definedName name="_xlnm.Print_Area" localSheetId="0">'Budget 2027'!$A$1:$O$63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4" l="1"/>
  <c r="O7" i="2" l="1"/>
  <c r="C32" i="2"/>
  <c r="K8" i="6" l="1"/>
  <c r="L8" i="6" s="1"/>
  <c r="C28" i="4" l="1"/>
  <c r="D28" i="4"/>
  <c r="E28" i="4"/>
  <c r="F28" i="4"/>
  <c r="G28" i="4"/>
  <c r="I28" i="4"/>
  <c r="J28" i="4"/>
  <c r="K28" i="4"/>
  <c r="L28" i="4"/>
  <c r="M28" i="4"/>
  <c r="N16" i="4"/>
  <c r="F19" i="4"/>
  <c r="G19" i="4"/>
  <c r="H19" i="4"/>
  <c r="I19" i="4"/>
  <c r="J19" i="4"/>
  <c r="K19" i="4"/>
  <c r="L19" i="4"/>
  <c r="C18" i="4"/>
  <c r="F18" i="4"/>
  <c r="J18" i="4"/>
  <c r="L18" i="4"/>
  <c r="M18" i="4"/>
  <c r="B18" i="4"/>
  <c r="C14" i="4"/>
  <c r="D14" i="4"/>
  <c r="E14" i="4"/>
  <c r="F14" i="4"/>
  <c r="G14" i="4"/>
  <c r="H14" i="4"/>
  <c r="I14" i="4"/>
  <c r="J14" i="4"/>
  <c r="K14" i="4"/>
  <c r="L14" i="4"/>
  <c r="M14" i="4"/>
  <c r="B14" i="4"/>
  <c r="C9" i="4"/>
  <c r="D9" i="4"/>
  <c r="E9" i="4"/>
  <c r="F9" i="4"/>
  <c r="G9" i="4"/>
  <c r="H9" i="4"/>
  <c r="I9" i="4"/>
  <c r="J9" i="4"/>
  <c r="K9" i="4"/>
  <c r="L9" i="4"/>
  <c r="M9" i="4"/>
  <c r="B9" i="4"/>
  <c r="O41" i="1"/>
  <c r="O42" i="1"/>
  <c r="O19" i="1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M20" i="4" l="1"/>
  <c r="B20" i="4"/>
  <c r="O32" i="2"/>
  <c r="D21" i="1"/>
  <c r="E21" i="1"/>
  <c r="F21" i="1"/>
  <c r="G21" i="1"/>
  <c r="H21" i="1"/>
  <c r="I21" i="1"/>
  <c r="J21" i="1"/>
  <c r="K21" i="1"/>
  <c r="L21" i="1"/>
  <c r="M21" i="1"/>
  <c r="N21" i="1"/>
  <c r="C21" i="1"/>
  <c r="L11" i="6" l="1"/>
  <c r="J29" i="6" s="1"/>
  <c r="O20" i="1" l="1"/>
  <c r="O18" i="1"/>
  <c r="B10" i="4" l="1"/>
  <c r="O24" i="1" l="1"/>
  <c r="O25" i="1"/>
  <c r="O29" i="1"/>
  <c r="O28" i="1"/>
  <c r="O27" i="1"/>
  <c r="O26" i="1"/>
  <c r="C29" i="4"/>
  <c r="D29" i="4"/>
  <c r="G29" i="4"/>
  <c r="L29" i="4"/>
  <c r="D20" i="4"/>
  <c r="F20" i="4"/>
  <c r="G20" i="4"/>
  <c r="H20" i="4"/>
  <c r="I20" i="4"/>
  <c r="J20" i="4"/>
  <c r="K20" i="4"/>
  <c r="L20" i="4"/>
  <c r="C10" i="4"/>
  <c r="D10" i="4"/>
  <c r="E10" i="4"/>
  <c r="F10" i="4"/>
  <c r="G10" i="4"/>
  <c r="H10" i="4"/>
  <c r="I10" i="4"/>
  <c r="J10" i="4"/>
  <c r="K10" i="4"/>
  <c r="L10" i="4"/>
  <c r="M10" i="4"/>
  <c r="N14" i="4"/>
  <c r="N15" i="4"/>
  <c r="N17" i="4"/>
  <c r="N18" i="4"/>
  <c r="N13" i="4"/>
  <c r="N28" i="4"/>
  <c r="B6" i="6" s="1"/>
  <c r="K6" i="6" s="1"/>
  <c r="C24" i="6" s="1"/>
  <c r="M29" i="4"/>
  <c r="K29" i="4"/>
  <c r="J29" i="4"/>
  <c r="I29" i="4"/>
  <c r="F29" i="4"/>
  <c r="E29" i="4"/>
  <c r="B29" i="4"/>
  <c r="E20" i="4"/>
  <c r="C20" i="4"/>
  <c r="O16" i="1"/>
  <c r="G48" i="1"/>
  <c r="K48" i="1"/>
  <c r="C48" i="1"/>
  <c r="O17" i="1"/>
  <c r="N9" i="4" s="1"/>
  <c r="O47" i="1"/>
  <c r="N48" i="1"/>
  <c r="M48" i="1"/>
  <c r="L48" i="1"/>
  <c r="J48" i="1"/>
  <c r="H48" i="1"/>
  <c r="F48" i="1"/>
  <c r="E48" i="1"/>
  <c r="D48" i="1"/>
  <c r="C9" i="1"/>
  <c r="D31" i="1"/>
  <c r="F31" i="1"/>
  <c r="O30" i="1"/>
  <c r="C31" i="1"/>
  <c r="D32" i="2"/>
  <c r="D9" i="1" s="1"/>
  <c r="F32" i="2"/>
  <c r="F9" i="1" s="1"/>
  <c r="G32" i="2"/>
  <c r="G9" i="1" s="1"/>
  <c r="H32" i="2"/>
  <c r="H9" i="1" s="1"/>
  <c r="I32" i="2"/>
  <c r="I9" i="1" s="1"/>
  <c r="J32" i="2"/>
  <c r="J9" i="1" s="1"/>
  <c r="K32" i="2"/>
  <c r="K9" i="1" s="1"/>
  <c r="L32" i="2"/>
  <c r="L9" i="1" s="1"/>
  <c r="L40" i="1" s="1"/>
  <c r="M32" i="2"/>
  <c r="M9" i="1" s="1"/>
  <c r="N32" i="2"/>
  <c r="N9" i="1" s="1"/>
  <c r="N31" i="1"/>
  <c r="M31" i="1"/>
  <c r="L31" i="1"/>
  <c r="K31" i="1"/>
  <c r="J31" i="1"/>
  <c r="I31" i="1"/>
  <c r="H31" i="1"/>
  <c r="G31" i="1"/>
  <c r="E31" i="1"/>
  <c r="E32" i="2"/>
  <c r="E9" i="1" s="1"/>
  <c r="O31" i="1" l="1"/>
  <c r="C17" i="6"/>
  <c r="C19" i="6"/>
  <c r="C40" i="1"/>
  <c r="B23" i="4" s="1"/>
  <c r="B24" i="4" s="1"/>
  <c r="C6" i="6"/>
  <c r="F22" i="6" s="1"/>
  <c r="C20" i="6"/>
  <c r="L6" i="6"/>
  <c r="K23" i="6" s="1"/>
  <c r="C21" i="6"/>
  <c r="C27" i="6"/>
  <c r="C18" i="6"/>
  <c r="C22" i="6"/>
  <c r="O21" i="1"/>
  <c r="C23" i="6"/>
  <c r="C16" i="6"/>
  <c r="C25" i="6"/>
  <c r="C26" i="6" s="1"/>
  <c r="C28" i="6" s="1"/>
  <c r="C29" i="6" s="1"/>
  <c r="F29" i="6"/>
  <c r="F25" i="6"/>
  <c r="F24" i="6"/>
  <c r="F26" i="6"/>
  <c r="L43" i="1"/>
  <c r="L51" i="1" s="1"/>
  <c r="K23" i="4"/>
  <c r="K24" i="4" s="1"/>
  <c r="F27" i="6"/>
  <c r="J26" i="6"/>
  <c r="N27" i="4"/>
  <c r="N19" i="4"/>
  <c r="O46" i="1"/>
  <c r="H29" i="4"/>
  <c r="N29" i="4" s="1"/>
  <c r="N10" i="4"/>
  <c r="K40" i="1"/>
  <c r="J40" i="1"/>
  <c r="H40" i="1"/>
  <c r="F40" i="1"/>
  <c r="I40" i="1"/>
  <c r="N40" i="1"/>
  <c r="E40" i="1"/>
  <c r="D40" i="1"/>
  <c r="M40" i="1"/>
  <c r="G40" i="1"/>
  <c r="O9" i="1"/>
  <c r="I48" i="1"/>
  <c r="K17" i="6" l="1"/>
  <c r="K20" i="6"/>
  <c r="K21" i="6"/>
  <c r="K29" i="6"/>
  <c r="C43" i="1"/>
  <c r="C51" i="1" s="1"/>
  <c r="K28" i="6"/>
  <c r="K25" i="6"/>
  <c r="K27" i="6"/>
  <c r="F16" i="6"/>
  <c r="F21" i="6"/>
  <c r="F18" i="6"/>
  <c r="K26" i="6"/>
  <c r="F23" i="6"/>
  <c r="K18" i="6"/>
  <c r="K5" i="6"/>
  <c r="L5" i="6" s="1"/>
  <c r="O48" i="1"/>
  <c r="B7" i="6"/>
  <c r="C7" i="6" s="1"/>
  <c r="K22" i="6"/>
  <c r="K19" i="6"/>
  <c r="F17" i="6"/>
  <c r="K24" i="6"/>
  <c r="K16" i="6"/>
  <c r="F19" i="6"/>
  <c r="F20" i="6"/>
  <c r="F28" i="6"/>
  <c r="P13" i="4"/>
  <c r="N20" i="4"/>
  <c r="P20" i="4" s="1"/>
  <c r="F3" i="6" s="1"/>
  <c r="F9" i="6" s="1"/>
  <c r="F43" i="1"/>
  <c r="F51" i="1" s="1"/>
  <c r="E23" i="4"/>
  <c r="E24" i="4" s="1"/>
  <c r="E43" i="1"/>
  <c r="E51" i="1" s="1"/>
  <c r="D23" i="4"/>
  <c r="D24" i="4" s="1"/>
  <c r="D43" i="1"/>
  <c r="D51" i="1" s="1"/>
  <c r="C23" i="4"/>
  <c r="C24" i="4" s="1"/>
  <c r="H43" i="1"/>
  <c r="H51" i="1" s="1"/>
  <c r="G23" i="4"/>
  <c r="G24" i="4" s="1"/>
  <c r="G43" i="1"/>
  <c r="G51" i="1" s="1"/>
  <c r="F23" i="4"/>
  <c r="F24" i="4" s="1"/>
  <c r="N43" i="1"/>
  <c r="N51" i="1" s="1"/>
  <c r="M23" i="4"/>
  <c r="M24" i="4" s="1"/>
  <c r="J43" i="1"/>
  <c r="J51" i="1" s="1"/>
  <c r="I23" i="4"/>
  <c r="I24" i="4" s="1"/>
  <c r="M43" i="1"/>
  <c r="M51" i="1" s="1"/>
  <c r="L23" i="4"/>
  <c r="L24" i="4" s="1"/>
  <c r="K43" i="1"/>
  <c r="K51" i="1" s="1"/>
  <c r="J23" i="4"/>
  <c r="J24" i="4" s="1"/>
  <c r="I43" i="1"/>
  <c r="I51" i="1" s="1"/>
  <c r="O40" i="1"/>
  <c r="O43" i="1" s="1"/>
  <c r="H23" i="4"/>
  <c r="F31" i="6" l="1"/>
  <c r="M11" i="1" s="1"/>
  <c r="J17" i="6"/>
  <c r="J21" i="6"/>
  <c r="J19" i="6"/>
  <c r="J23" i="6"/>
  <c r="J18" i="6"/>
  <c r="J16" i="6"/>
  <c r="J24" i="6"/>
  <c r="J22" i="6"/>
  <c r="J20" i="6"/>
  <c r="J28" i="6"/>
  <c r="J25" i="6"/>
  <c r="J27" i="6"/>
  <c r="P14" i="4"/>
  <c r="B10" i="6"/>
  <c r="B11" i="6" s="1"/>
  <c r="C11" i="6" s="1"/>
  <c r="E26" i="6" s="1"/>
  <c r="O51" i="1"/>
  <c r="N23" i="4"/>
  <c r="N24" i="4" s="1"/>
  <c r="H24" i="4"/>
  <c r="F5" i="6"/>
  <c r="G5" i="6" s="1"/>
  <c r="E29" i="6" s="1"/>
  <c r="F4" i="6"/>
  <c r="G4" i="6" s="1"/>
  <c r="B25" i="6"/>
  <c r="F10" i="6"/>
  <c r="G10" i="6" s="1"/>
  <c r="G3" i="6"/>
  <c r="E25" i="6" s="1"/>
  <c r="J11" i="1" l="1"/>
  <c r="F11" i="1"/>
  <c r="D11" i="1"/>
  <c r="C11" i="1"/>
  <c r="N11" i="1"/>
  <c r="L11" i="1"/>
  <c r="H11" i="1"/>
  <c r="I11" i="1"/>
  <c r="E11" i="1"/>
  <c r="K11" i="1"/>
  <c r="G11" i="1"/>
  <c r="C10" i="6"/>
  <c r="P24" i="4"/>
  <c r="B3" i="6" s="1"/>
  <c r="G26" i="6"/>
  <c r="E28" i="6"/>
  <c r="G28" i="6" s="1"/>
  <c r="E27" i="6"/>
  <c r="G27" i="6" s="1"/>
  <c r="G29" i="6"/>
  <c r="B28" i="6"/>
  <c r="I29" i="6"/>
  <c r="M29" i="6" s="1"/>
  <c r="I27" i="6"/>
  <c r="M27" i="6" s="1"/>
  <c r="B27" i="6"/>
  <c r="I28" i="6"/>
  <c r="M28" i="6" s="1"/>
  <c r="B26" i="6"/>
  <c r="B29" i="6"/>
  <c r="I26" i="6"/>
  <c r="L26" i="6" s="1"/>
  <c r="G25" i="6"/>
  <c r="I25" i="6"/>
  <c r="O11" i="1" l="1"/>
  <c r="C3" i="6"/>
  <c r="B4" i="6"/>
  <c r="B16" i="6" s="1"/>
  <c r="K3" i="6"/>
  <c r="K4" i="6" s="1"/>
  <c r="L4" i="6" s="1"/>
  <c r="I24" i="6" s="1"/>
  <c r="L24" i="6" s="1"/>
  <c r="L27" i="6"/>
  <c r="L29" i="6"/>
  <c r="L28" i="6"/>
  <c r="M26" i="6"/>
  <c r="M25" i="6"/>
  <c r="L25" i="6"/>
  <c r="I23" i="6" l="1"/>
  <c r="M23" i="6" s="1"/>
  <c r="B20" i="6"/>
  <c r="B21" i="6"/>
  <c r="B23" i="6"/>
  <c r="B22" i="6"/>
  <c r="B19" i="6"/>
  <c r="B17" i="6"/>
  <c r="C4" i="6"/>
  <c r="B18" i="6"/>
  <c r="L3" i="6"/>
  <c r="I21" i="6"/>
  <c r="L21" i="6" s="1"/>
  <c r="B24" i="6"/>
  <c r="I19" i="6"/>
  <c r="L19" i="6" s="1"/>
  <c r="M19" i="6" s="1"/>
  <c r="I20" i="6"/>
  <c r="L20" i="6" s="1"/>
  <c r="L15" i="6"/>
  <c r="I16" i="6"/>
  <c r="L16" i="6" s="1"/>
  <c r="M24" i="6"/>
  <c r="I17" i="6"/>
  <c r="L17" i="6" s="1"/>
  <c r="I18" i="6"/>
  <c r="M18" i="6" s="1"/>
  <c r="I22" i="6"/>
  <c r="L22" i="6" s="1"/>
  <c r="M22" i="6" s="1"/>
  <c r="L23" i="6" l="1"/>
  <c r="E16" i="6"/>
  <c r="G16" i="6" s="1"/>
  <c r="E21" i="6"/>
  <c r="G21" i="6" s="1"/>
  <c r="E24" i="6"/>
  <c r="G24" i="6" s="1"/>
  <c r="E18" i="6"/>
  <c r="G18" i="6" s="1"/>
  <c r="E20" i="6"/>
  <c r="G20" i="6" s="1"/>
  <c r="M20" i="6"/>
  <c r="E19" i="6"/>
  <c r="G19" i="6" s="1"/>
  <c r="E17" i="6"/>
  <c r="G17" i="6" s="1"/>
  <c r="E22" i="6"/>
  <c r="G22" i="6" s="1"/>
  <c r="E23" i="6"/>
  <c r="G23" i="6" s="1"/>
  <c r="M21" i="6"/>
  <c r="M17" i="6"/>
  <c r="M15" i="6"/>
  <c r="M16" i="6"/>
  <c r="L18" i="6"/>
  <c r="E31" i="6" l="1"/>
  <c r="M10" i="1" s="1"/>
  <c r="M12" i="1" s="1"/>
  <c r="M53" i="1" s="1"/>
  <c r="F10" i="1" l="1"/>
  <c r="F12" i="1" s="1"/>
  <c r="F53" i="1" s="1"/>
  <c r="E10" i="1"/>
  <c r="E12" i="1" s="1"/>
  <c r="E53" i="1" s="1"/>
  <c r="I10" i="1"/>
  <c r="I12" i="1" s="1"/>
  <c r="I53" i="1" s="1"/>
  <c r="H10" i="1"/>
  <c r="H12" i="1" s="1"/>
  <c r="H53" i="1" s="1"/>
  <c r="C10" i="1"/>
  <c r="C12" i="1" s="1"/>
  <c r="K10" i="1"/>
  <c r="K12" i="1" s="1"/>
  <c r="K53" i="1" s="1"/>
  <c r="G10" i="1"/>
  <c r="G12" i="1" s="1"/>
  <c r="G53" i="1" s="1"/>
  <c r="L10" i="1"/>
  <c r="L12" i="1" s="1"/>
  <c r="L53" i="1" s="1"/>
  <c r="J10" i="1"/>
  <c r="J12" i="1" s="1"/>
  <c r="J53" i="1" s="1"/>
  <c r="N10" i="1"/>
  <c r="N12" i="1" s="1"/>
  <c r="N53" i="1" s="1"/>
  <c r="D10" i="1"/>
  <c r="D12" i="1" s="1"/>
  <c r="D53" i="1" s="1"/>
  <c r="O10" i="1" l="1"/>
  <c r="C53" i="1"/>
  <c r="O12" i="1"/>
  <c r="O53" i="1" l="1"/>
</calcChain>
</file>

<file path=xl/sharedStrings.xml><?xml version="1.0" encoding="utf-8"?>
<sst xmlns="http://schemas.openxmlformats.org/spreadsheetml/2006/main" count="217" uniqueCount="138">
  <si>
    <t>JAN</t>
  </si>
  <si>
    <t>FEB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</si>
  <si>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</si>
  <si>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</si>
  <si>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</si>
  <si>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</si>
  <si>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</si>
  <si>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</si>
  <si>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</si>
  <si>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</si>
  <si>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</si>
  <si>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</si>
  <si>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</si>
  <si>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INCOME:</t>
  </si>
  <si>
    <t xml:space="preserve"> Base Rent</t>
  </si>
  <si>
    <t xml:space="preserve"> Operating Expense Recovery (CAM)</t>
  </si>
  <si>
    <t xml:space="preserve"> Real Estate Tax Recovery</t>
  </si>
  <si>
    <t>TOTAL INCOME</t>
  </si>
  <si>
    <t>OPERATING EXPENSES:</t>
  </si>
  <si>
    <t>UTILTY EXPENSES:</t>
  </si>
  <si>
    <t xml:space="preserve"> Electric Costs</t>
  </si>
  <si>
    <t xml:space="preserve"> Water &amp; Sewer Expense</t>
  </si>
  <si>
    <t>TOTAL UTILITY EXPENSES</t>
  </si>
  <si>
    <t>BUILDING SERVICES:</t>
  </si>
  <si>
    <t xml:space="preserve"> General Building Repairs</t>
  </si>
  <si>
    <t xml:space="preserve"> Roof - R &amp; M</t>
  </si>
  <si>
    <t>Exterminating</t>
  </si>
  <si>
    <t>Snow Removal</t>
  </si>
  <si>
    <t>TOTAL BUILDING SERVICES</t>
  </si>
  <si>
    <t>ADMINISTRATIVE COSTS:</t>
  </si>
  <si>
    <t xml:space="preserve"> Management Fees</t>
  </si>
  <si>
    <t>TOTAL ADMINISTRATIVE COSTS</t>
  </si>
  <si>
    <t>TOTAL OPERATING EXPENSES</t>
  </si>
  <si>
    <t>NOI</t>
  </si>
  <si>
    <t>NET OPERATING INCOME(LOSS)</t>
  </si>
  <si>
    <t>BASE RENT PROJECTIONS</t>
  </si>
  <si>
    <t>UNIT</t>
  </si>
  <si>
    <t>TENANT:</t>
  </si>
  <si>
    <t>Riverfront Commons</t>
  </si>
  <si>
    <t>233A</t>
  </si>
  <si>
    <t>233B</t>
  </si>
  <si>
    <t>235A</t>
  </si>
  <si>
    <t>235B</t>
  </si>
  <si>
    <t>243A</t>
  </si>
  <si>
    <t>243B</t>
  </si>
  <si>
    <t>State Of CT</t>
  </si>
  <si>
    <t>Rent-A-Center</t>
  </si>
  <si>
    <t>PASM Holdings LLC</t>
  </si>
  <si>
    <t>Vacant</t>
  </si>
  <si>
    <t>The Price Chopper, Inc.</t>
  </si>
  <si>
    <t>Putnam Spirits, Inc</t>
  </si>
  <si>
    <t>Pon Chanthavong</t>
  </si>
  <si>
    <t>Sherwin Williams Co</t>
  </si>
  <si>
    <t>Subway Real Estate LLC</t>
  </si>
  <si>
    <t>Huyen Thi Tran</t>
  </si>
  <si>
    <t>W.E. Aubuchon CO</t>
  </si>
  <si>
    <t>Putnam Wireless Communications</t>
  </si>
  <si>
    <t>Sai Chai Zheng</t>
  </si>
  <si>
    <t>Total Base Rent Projections</t>
  </si>
  <si>
    <t>TAXES/INSURANCE:</t>
  </si>
  <si>
    <t xml:space="preserve"> Insurance Expense</t>
  </si>
  <si>
    <t>Real Estate Taxes</t>
  </si>
  <si>
    <t>TOTAL TAXES / INSURANCE</t>
  </si>
  <si>
    <t>Fire Safety</t>
  </si>
  <si>
    <t>Landscaping</t>
  </si>
  <si>
    <t>Sweeping</t>
  </si>
  <si>
    <t>PROPERTY:  Putnam Downtown, LLC</t>
  </si>
  <si>
    <t>Tenant</t>
  </si>
  <si>
    <t>China Star</t>
  </si>
  <si>
    <t>DKC Auto</t>
  </si>
  <si>
    <t>Nail Salon</t>
  </si>
  <si>
    <t>Putnam Spirits</t>
  </si>
  <si>
    <t>Putnam Wireless</t>
  </si>
  <si>
    <t>Subway</t>
  </si>
  <si>
    <t>Thai Place</t>
  </si>
  <si>
    <t>Aubuchon</t>
  </si>
  <si>
    <t>Price Chopper</t>
  </si>
  <si>
    <t>Rent A Center</t>
  </si>
  <si>
    <t>Sherwin Williams</t>
  </si>
  <si>
    <t>Water</t>
  </si>
  <si>
    <t>CAM, Ins and RE Tax Reimbursement</t>
  </si>
  <si>
    <t>No Mngment Fee</t>
  </si>
  <si>
    <t>Per SF</t>
  </si>
  <si>
    <t>CAM</t>
  </si>
  <si>
    <t>W/15% Admin</t>
  </si>
  <si>
    <t>w/10% admin</t>
  </si>
  <si>
    <t>w/15% admin</t>
  </si>
  <si>
    <t>Insurance</t>
  </si>
  <si>
    <t>RE Tax</t>
  </si>
  <si>
    <t>Liability and Umbr.</t>
  </si>
  <si>
    <t>Total CAM</t>
  </si>
  <si>
    <t>Total RE tax</t>
  </si>
  <si>
    <t>SF</t>
  </si>
  <si>
    <t>CAM +Ins. Share</t>
  </si>
  <si>
    <t>RE Tax share</t>
  </si>
  <si>
    <t xml:space="preserve">TOTAL </t>
  </si>
  <si>
    <t>Monthly CAM</t>
  </si>
  <si>
    <t>Monthly Insurance</t>
  </si>
  <si>
    <t>Monthly RE Tax</t>
  </si>
  <si>
    <t>Total Monthly</t>
  </si>
  <si>
    <t>TOTAL Annual</t>
  </si>
  <si>
    <t>TOTALS</t>
  </si>
  <si>
    <t>CAM no mngmnt</t>
  </si>
  <si>
    <t>CAM w/mngmnt</t>
  </si>
  <si>
    <t>Parking lot CAM</t>
  </si>
  <si>
    <t>PROPERTY:  Putnam Downtown LLC</t>
  </si>
  <si>
    <t>Quarterback Club</t>
  </si>
  <si>
    <t>Utilities Vacant Space</t>
  </si>
  <si>
    <t>Gas/Oil/Heating</t>
  </si>
  <si>
    <t>Walgreens (no fire safety)</t>
  </si>
  <si>
    <t>Walgreens</t>
  </si>
  <si>
    <t>Property Only</t>
  </si>
  <si>
    <t>(Sherwin)</t>
  </si>
  <si>
    <t xml:space="preserve">Price Chopper Parking Lot GEN REP </t>
  </si>
  <si>
    <t>(Price Chopper)</t>
  </si>
  <si>
    <t>(Aubuchon)</t>
  </si>
  <si>
    <t>(Rent AC)</t>
  </si>
  <si>
    <t>Jewett City Savings Bank</t>
  </si>
  <si>
    <t>State of CT Utilities</t>
  </si>
  <si>
    <t>Accounting</t>
  </si>
  <si>
    <t>Legal Fees</t>
  </si>
  <si>
    <t xml:space="preserve">Jewett City </t>
  </si>
  <si>
    <t>Sumo Distribution</t>
  </si>
  <si>
    <t>assume 10,000 Parking lot repairs</t>
  </si>
  <si>
    <t xml:space="preserve"> Electric  Costs</t>
  </si>
  <si>
    <t>265/267</t>
  </si>
  <si>
    <t>Beauty Haas</t>
  </si>
  <si>
    <t>First in Osteopractic</t>
  </si>
  <si>
    <t>Rude Dog Boxing</t>
  </si>
  <si>
    <t>2027 ProForma Income and Expenses</t>
  </si>
  <si>
    <t>YEAR ENDED DECEMBER 31, 2027</t>
  </si>
  <si>
    <t>2027</t>
  </si>
  <si>
    <t>2027 BUDGET PERIOD</t>
  </si>
  <si>
    <t>Anything Under the Roof</t>
  </si>
  <si>
    <t>261/263</t>
  </si>
  <si>
    <t>X Point Vape Suppy</t>
  </si>
  <si>
    <t>A Brighter Tomorrow Counseling</t>
  </si>
  <si>
    <t>2027 ProForma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</si>
</sst>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_(&quot;$&quot;* #,##0_);_(&quot;$&quot;* \(#,##0\);_(&quot;$&quot;* &quot;-&quot;??_);_(@_)"/>
    <numFmt numFmtId="166" formatCode="&quot;$&quot;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5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3"/>
      <name val="Arial"/>
      <family val="2"/>
    </font>
    <font>
      <b/>
      <i/>
      <sz val="13"/>
      <name val="Arial"/>
      <family val="2"/>
    </font>
    <font>
      <sz val="11"/>
      <name val="Arial"/>
      <family val="2"/>
    </font>
    <font>
      <i/>
      <sz val="13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3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65">
    <xf numFmtId="0" fontId="0" fillId="0" borderId="0" xfId="0"/>
    <xf numFmtId="0" fontId="3" fillId="0" borderId="0" xfId="2" applyFont="1"/>
    <xf numFmtId="0" fontId="4" fillId="0" borderId="0" xfId="2" applyFont="1"/>
    <xf numFmtId="0" fontId="5" fillId="0" borderId="0" xfId="2" applyFont="1"/>
    <xf numFmtId="0" fontId="2" fillId="0" borderId="0" xfId="2"/>
    <xf numFmtId="0" fontId="6" fillId="0" borderId="0" xfId="2" applyFont="1"/>
    <xf numFmtId="0" fontId="7" fillId="0" borderId="0" xfId="2" applyFont="1"/>
    <xf numFmtId="49" fontId="8" fillId="2" borderId="1" xfId="2" applyNumberFormat="1" applyFont="1" applyFill="1" applyBorder="1"/>
    <xf numFmtId="49" fontId="8" fillId="2" borderId="2" xfId="2" applyNumberFormat="1" applyFont="1" applyFill="1" applyBorder="1"/>
    <xf numFmtId="49" fontId="8" fillId="2" borderId="2" xfId="2" applyNumberFormat="1" applyFont="1" applyFill="1" applyBorder="1" applyAlignment="1">
      <alignment horizontal="center"/>
    </xf>
    <xf numFmtId="49" fontId="8" fillId="2" borderId="3" xfId="2" applyNumberFormat="1" applyFont="1" applyFill="1" applyBorder="1" applyAlignment="1">
      <alignment horizontal="center"/>
    </xf>
    <xf numFmtId="49" fontId="8" fillId="2" borderId="4" xfId="2" applyNumberFormat="1" applyFont="1" applyFill="1" applyBorder="1" applyAlignment="1">
      <alignment horizontal="center"/>
    </xf>
    <xf numFmtId="0" fontId="9" fillId="0" borderId="0" xfId="2" applyFont="1"/>
    <xf numFmtId="0" fontId="10" fillId="0" borderId="0" xfId="2" applyFont="1"/>
    <xf numFmtId="0" fontId="11" fillId="0" borderId="0" xfId="2" applyFont="1"/>
    <xf numFmtId="0" fontId="12" fillId="0" borderId="0" xfId="2" applyFont="1"/>
    <xf numFmtId="0" fontId="13" fillId="0" borderId="0" xfId="3" applyFont="1"/>
    <xf numFmtId="14" fontId="13" fillId="0" borderId="0" xfId="3" applyNumberFormat="1" applyFont="1" applyAlignment="1">
      <alignment horizontal="center"/>
    </xf>
    <xf numFmtId="14" fontId="13" fillId="0" borderId="4" xfId="3" applyNumberFormat="1" applyFont="1" applyBorder="1" applyAlignment="1">
      <alignment horizontal="left"/>
    </xf>
    <xf numFmtId="14" fontId="13" fillId="0" borderId="4" xfId="3" applyNumberFormat="1" applyFont="1" applyBorder="1" applyAlignment="1">
      <alignment horizontal="center"/>
    </xf>
    <xf numFmtId="0" fontId="13" fillId="0" borderId="4" xfId="3" applyFont="1" applyBorder="1" applyAlignment="1">
      <alignment horizontal="center"/>
    </xf>
    <xf numFmtId="0" fontId="10" fillId="0" borderId="0" xfId="3" applyFont="1"/>
    <xf numFmtId="0" fontId="13" fillId="0" borderId="0" xfId="3" applyFont="1" applyAlignment="1">
      <alignment horizontal="center"/>
    </xf>
    <xf numFmtId="0" fontId="10" fillId="0" borderId="0" xfId="3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3" applyAlignment="1">
      <alignment horizontal="center"/>
    </xf>
    <xf numFmtId="3" fontId="5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165" fontId="0" fillId="0" borderId="0" xfId="1" applyNumberFormat="1" applyFont="1" applyFill="1" applyAlignment="1">
      <alignment horizontal="center"/>
    </xf>
    <xf numFmtId="165" fontId="0" fillId="0" borderId="5" xfId="0" applyNumberFormat="1" applyBorder="1" applyAlignment="1">
      <alignment horizontal="center"/>
    </xf>
    <xf numFmtId="164" fontId="5" fillId="0" borderId="5" xfId="2" applyNumberFormat="1" applyFont="1" applyBorder="1"/>
    <xf numFmtId="164" fontId="14" fillId="0" borderId="5" xfId="2" applyNumberFormat="1" applyFont="1" applyBorder="1"/>
    <xf numFmtId="164" fontId="5" fillId="0" borderId="0" xfId="2" applyNumberFormat="1" applyFont="1"/>
    <xf numFmtId="164" fontId="5" fillId="0" borderId="5" xfId="3" applyNumberFormat="1" applyFont="1" applyBorder="1" applyAlignment="1">
      <alignment horizontal="right"/>
    </xf>
    <xf numFmtId="164" fontId="5" fillId="0" borderId="6" xfId="2" applyNumberFormat="1" applyFont="1" applyBorder="1"/>
    <xf numFmtId="164" fontId="6" fillId="0" borderId="0" xfId="2" applyNumberFormat="1" applyFont="1"/>
    <xf numFmtId="164" fontId="5" fillId="0" borderId="4" xfId="2" applyNumberFormat="1" applyFont="1" applyBorder="1"/>
    <xf numFmtId="164" fontId="14" fillId="2" borderId="1" xfId="2" applyNumberFormat="1" applyFont="1" applyFill="1" applyBorder="1"/>
    <xf numFmtId="164" fontId="14" fillId="2" borderId="2" xfId="2" applyNumberFormat="1" applyFont="1" applyFill="1" applyBorder="1"/>
    <xf numFmtId="164" fontId="14" fillId="2" borderId="3" xfId="2" applyNumberFormat="1" applyFont="1" applyFill="1" applyBorder="1" applyAlignment="1">
      <alignment horizontal="center"/>
    </xf>
    <xf numFmtId="164" fontId="14" fillId="2" borderId="4" xfId="2" applyNumberFormat="1" applyFont="1" applyFill="1" applyBorder="1" applyAlignment="1">
      <alignment horizontal="center"/>
    </xf>
    <xf numFmtId="164" fontId="5" fillId="0" borderId="7" xfId="2" applyNumberFormat="1" applyFont="1" applyBorder="1"/>
    <xf numFmtId="49" fontId="14" fillId="2" borderId="2" xfId="2" applyNumberFormat="1" applyFont="1" applyFill="1" applyBorder="1" applyAlignment="1">
      <alignment horizontal="center"/>
    </xf>
    <xf numFmtId="3" fontId="15" fillId="0" borderId="0" xfId="2" applyNumberFormat="1" applyFont="1"/>
    <xf numFmtId="3" fontId="15" fillId="0" borderId="6" xfId="2" applyNumberFormat="1" applyFont="1" applyBorder="1"/>
    <xf numFmtId="3" fontId="15" fillId="0" borderId="7" xfId="2" applyNumberFormat="1" applyFont="1" applyBorder="1"/>
    <xf numFmtId="0" fontId="16" fillId="0" borderId="0" xfId="0" applyFont="1"/>
    <xf numFmtId="0" fontId="17" fillId="0" borderId="0" xfId="0" applyFont="1"/>
    <xf numFmtId="0" fontId="16" fillId="0" borderId="8" xfId="0" applyFont="1" applyBorder="1"/>
    <xf numFmtId="164" fontId="0" fillId="0" borderId="0" xfId="0" applyNumberFormat="1"/>
    <xf numFmtId="164" fontId="18" fillId="0" borderId="6" xfId="0" applyNumberFormat="1" applyFont="1" applyBorder="1"/>
    <xf numFmtId="3" fontId="5" fillId="0" borderId="6" xfId="2" applyNumberFormat="1" applyFont="1" applyBorder="1"/>
    <xf numFmtId="0" fontId="18" fillId="0" borderId="6" xfId="0" applyFont="1" applyBorder="1"/>
    <xf numFmtId="3" fontId="18" fillId="0" borderId="6" xfId="0" applyNumberFormat="1" applyFont="1" applyBorder="1"/>
    <xf numFmtId="164" fontId="18" fillId="3" borderId="6" xfId="0" applyNumberFormat="1" applyFont="1" applyFill="1" applyBorder="1"/>
    <xf numFmtId="3" fontId="18" fillId="3" borderId="6" xfId="0" applyNumberFormat="1" applyFont="1" applyFill="1" applyBorder="1"/>
    <xf numFmtId="44" fontId="0" fillId="0" borderId="0" xfId="1" applyFont="1"/>
    <xf numFmtId="44" fontId="0" fillId="0" borderId="0" xfId="0" applyNumberFormat="1"/>
    <xf numFmtId="0" fontId="16" fillId="0" borderId="0" xfId="0" applyFont="1" applyAlignment="1">
      <alignment horizontal="center"/>
    </xf>
    <xf numFmtId="0" fontId="20" fillId="0" borderId="0" xfId="0" applyFont="1"/>
    <xf numFmtId="165" fontId="0" fillId="0" borderId="0" xfId="0" applyNumberFormat="1" applyAlignment="1">
      <alignment horizontal="center"/>
    </xf>
    <xf numFmtId="164" fontId="14" fillId="0" borderId="0" xfId="2" applyNumberFormat="1" applyFont="1"/>
    <xf numFmtId="166" fontId="10" fillId="0" borderId="0" xfId="2" applyNumberFormat="1" applyFont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</cellXfs>
  <cellStyles count="4">
    <cellStyle name="Currency" xfId="1" builtinId="4"/>
    <cellStyle name="Normal" xfId="0" builtinId="0"/>
    <cellStyle name="Normal_BUDGET WORKSHEET 2009" xfId="2" xr:uid="{00000000-0005-0000-0000-000002000000}"/>
    <cellStyle name="Normal_SILASLLCs 2009 BUDGETS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2"/>
  <sheetViews>
    <sheetView topLeftCell="D22" zoomScale="75" zoomScaleNormal="75" workbookViewId="0">
      <selection activeCell="A43" sqref="A43:XFD43"/>
    </sheetView>
  </sheetViews>
  <sheetFormatPr defaultColWidth="11.7109375" defaultRowHeight="12.75" x14ac:dyDescent="0.2"/>
  <cols>
    <col min="1" max="1" width="9.42578125" style="2" customWidth="1"/>
    <col min="2" max="2" width="57.7109375" style="2" customWidth="1"/>
    <col min="3" max="14" width="16.140625" style="4" customWidth="1"/>
    <col min="15" max="15" width="19.85546875" style="4" customWidth="1"/>
    <col min="16" max="16" width="16.28515625" style="4" customWidth="1"/>
    <col min="17" max="256" width="11.7109375" style="4"/>
    <col min="257" max="257" width="9.42578125" style="4" customWidth="1"/>
    <col min="258" max="258" width="57.7109375" style="4" customWidth="1"/>
    <col min="259" max="270" width="16.140625" style="4" customWidth="1"/>
    <col min="271" max="271" width="19.85546875" style="4" customWidth="1"/>
    <col min="272" max="272" width="16.28515625" style="4" customWidth="1"/>
    <col min="273" max="512" width="11.7109375" style="4"/>
    <col min="513" max="513" width="9.42578125" style="4" customWidth="1"/>
    <col min="514" max="514" width="57.7109375" style="4" customWidth="1"/>
    <col min="515" max="526" width="16.140625" style="4" customWidth="1"/>
    <col min="527" max="527" width="19.85546875" style="4" customWidth="1"/>
    <col min="528" max="528" width="16.28515625" style="4" customWidth="1"/>
    <col min="529" max="768" width="11.7109375" style="4"/>
    <col min="769" max="769" width="9.42578125" style="4" customWidth="1"/>
    <col min="770" max="770" width="57.7109375" style="4" customWidth="1"/>
    <col min="771" max="782" width="16.140625" style="4" customWidth="1"/>
    <col min="783" max="783" width="19.85546875" style="4" customWidth="1"/>
    <col min="784" max="784" width="16.28515625" style="4" customWidth="1"/>
    <col min="785" max="1024" width="11.7109375" style="4"/>
    <col min="1025" max="1025" width="9.42578125" style="4" customWidth="1"/>
    <col min="1026" max="1026" width="57.7109375" style="4" customWidth="1"/>
    <col min="1027" max="1038" width="16.140625" style="4" customWidth="1"/>
    <col min="1039" max="1039" width="19.85546875" style="4" customWidth="1"/>
    <col min="1040" max="1040" width="16.28515625" style="4" customWidth="1"/>
    <col min="1041" max="1280" width="11.7109375" style="4"/>
    <col min="1281" max="1281" width="9.42578125" style="4" customWidth="1"/>
    <col min="1282" max="1282" width="57.7109375" style="4" customWidth="1"/>
    <col min="1283" max="1294" width="16.140625" style="4" customWidth="1"/>
    <col min="1295" max="1295" width="19.85546875" style="4" customWidth="1"/>
    <col min="1296" max="1296" width="16.28515625" style="4" customWidth="1"/>
    <col min="1297" max="1536" width="11.7109375" style="4"/>
    <col min="1537" max="1537" width="9.42578125" style="4" customWidth="1"/>
    <col min="1538" max="1538" width="57.7109375" style="4" customWidth="1"/>
    <col min="1539" max="1550" width="16.140625" style="4" customWidth="1"/>
    <col min="1551" max="1551" width="19.85546875" style="4" customWidth="1"/>
    <col min="1552" max="1552" width="16.28515625" style="4" customWidth="1"/>
    <col min="1553" max="1792" width="11.7109375" style="4"/>
    <col min="1793" max="1793" width="9.42578125" style="4" customWidth="1"/>
    <col min="1794" max="1794" width="57.7109375" style="4" customWidth="1"/>
    <col min="1795" max="1806" width="16.140625" style="4" customWidth="1"/>
    <col min="1807" max="1807" width="19.85546875" style="4" customWidth="1"/>
    <col min="1808" max="1808" width="16.28515625" style="4" customWidth="1"/>
    <col min="1809" max="2048" width="11.7109375" style="4"/>
    <col min="2049" max="2049" width="9.42578125" style="4" customWidth="1"/>
    <col min="2050" max="2050" width="57.7109375" style="4" customWidth="1"/>
    <col min="2051" max="2062" width="16.140625" style="4" customWidth="1"/>
    <col min="2063" max="2063" width="19.85546875" style="4" customWidth="1"/>
    <col min="2064" max="2064" width="16.28515625" style="4" customWidth="1"/>
    <col min="2065" max="2304" width="11.7109375" style="4"/>
    <col min="2305" max="2305" width="9.42578125" style="4" customWidth="1"/>
    <col min="2306" max="2306" width="57.7109375" style="4" customWidth="1"/>
    <col min="2307" max="2318" width="16.140625" style="4" customWidth="1"/>
    <col min="2319" max="2319" width="19.85546875" style="4" customWidth="1"/>
    <col min="2320" max="2320" width="16.28515625" style="4" customWidth="1"/>
    <col min="2321" max="2560" width="11.7109375" style="4"/>
    <col min="2561" max="2561" width="9.42578125" style="4" customWidth="1"/>
    <col min="2562" max="2562" width="57.7109375" style="4" customWidth="1"/>
    <col min="2563" max="2574" width="16.140625" style="4" customWidth="1"/>
    <col min="2575" max="2575" width="19.85546875" style="4" customWidth="1"/>
    <col min="2576" max="2576" width="16.28515625" style="4" customWidth="1"/>
    <col min="2577" max="2816" width="11.7109375" style="4"/>
    <col min="2817" max="2817" width="9.42578125" style="4" customWidth="1"/>
    <col min="2818" max="2818" width="57.7109375" style="4" customWidth="1"/>
    <col min="2819" max="2830" width="16.140625" style="4" customWidth="1"/>
    <col min="2831" max="2831" width="19.85546875" style="4" customWidth="1"/>
    <col min="2832" max="2832" width="16.28515625" style="4" customWidth="1"/>
    <col min="2833" max="3072" width="11.7109375" style="4"/>
    <col min="3073" max="3073" width="9.42578125" style="4" customWidth="1"/>
    <col min="3074" max="3074" width="57.7109375" style="4" customWidth="1"/>
    <col min="3075" max="3086" width="16.140625" style="4" customWidth="1"/>
    <col min="3087" max="3087" width="19.85546875" style="4" customWidth="1"/>
    <col min="3088" max="3088" width="16.28515625" style="4" customWidth="1"/>
    <col min="3089" max="3328" width="11.7109375" style="4"/>
    <col min="3329" max="3329" width="9.42578125" style="4" customWidth="1"/>
    <col min="3330" max="3330" width="57.7109375" style="4" customWidth="1"/>
    <col min="3331" max="3342" width="16.140625" style="4" customWidth="1"/>
    <col min="3343" max="3343" width="19.85546875" style="4" customWidth="1"/>
    <col min="3344" max="3344" width="16.28515625" style="4" customWidth="1"/>
    <col min="3345" max="3584" width="11.7109375" style="4"/>
    <col min="3585" max="3585" width="9.42578125" style="4" customWidth="1"/>
    <col min="3586" max="3586" width="57.7109375" style="4" customWidth="1"/>
    <col min="3587" max="3598" width="16.140625" style="4" customWidth="1"/>
    <col min="3599" max="3599" width="19.85546875" style="4" customWidth="1"/>
    <col min="3600" max="3600" width="16.28515625" style="4" customWidth="1"/>
    <col min="3601" max="3840" width="11.7109375" style="4"/>
    <col min="3841" max="3841" width="9.42578125" style="4" customWidth="1"/>
    <col min="3842" max="3842" width="57.7109375" style="4" customWidth="1"/>
    <col min="3843" max="3854" width="16.140625" style="4" customWidth="1"/>
    <col min="3855" max="3855" width="19.85546875" style="4" customWidth="1"/>
    <col min="3856" max="3856" width="16.28515625" style="4" customWidth="1"/>
    <col min="3857" max="4096" width="11.7109375" style="4"/>
    <col min="4097" max="4097" width="9.42578125" style="4" customWidth="1"/>
    <col min="4098" max="4098" width="57.7109375" style="4" customWidth="1"/>
    <col min="4099" max="4110" width="16.140625" style="4" customWidth="1"/>
    <col min="4111" max="4111" width="19.85546875" style="4" customWidth="1"/>
    <col min="4112" max="4112" width="16.28515625" style="4" customWidth="1"/>
    <col min="4113" max="4352" width="11.7109375" style="4"/>
    <col min="4353" max="4353" width="9.42578125" style="4" customWidth="1"/>
    <col min="4354" max="4354" width="57.7109375" style="4" customWidth="1"/>
    <col min="4355" max="4366" width="16.140625" style="4" customWidth="1"/>
    <col min="4367" max="4367" width="19.85546875" style="4" customWidth="1"/>
    <col min="4368" max="4368" width="16.28515625" style="4" customWidth="1"/>
    <col min="4369" max="4608" width="11.7109375" style="4"/>
    <col min="4609" max="4609" width="9.42578125" style="4" customWidth="1"/>
    <col min="4610" max="4610" width="57.7109375" style="4" customWidth="1"/>
    <col min="4611" max="4622" width="16.140625" style="4" customWidth="1"/>
    <col min="4623" max="4623" width="19.85546875" style="4" customWidth="1"/>
    <col min="4624" max="4624" width="16.28515625" style="4" customWidth="1"/>
    <col min="4625" max="4864" width="11.7109375" style="4"/>
    <col min="4865" max="4865" width="9.42578125" style="4" customWidth="1"/>
    <col min="4866" max="4866" width="57.7109375" style="4" customWidth="1"/>
    <col min="4867" max="4878" width="16.140625" style="4" customWidth="1"/>
    <col min="4879" max="4879" width="19.85546875" style="4" customWidth="1"/>
    <col min="4880" max="4880" width="16.28515625" style="4" customWidth="1"/>
    <col min="4881" max="5120" width="11.7109375" style="4"/>
    <col min="5121" max="5121" width="9.42578125" style="4" customWidth="1"/>
    <col min="5122" max="5122" width="57.7109375" style="4" customWidth="1"/>
    <col min="5123" max="5134" width="16.140625" style="4" customWidth="1"/>
    <col min="5135" max="5135" width="19.85546875" style="4" customWidth="1"/>
    <col min="5136" max="5136" width="16.28515625" style="4" customWidth="1"/>
    <col min="5137" max="5376" width="11.7109375" style="4"/>
    <col min="5377" max="5377" width="9.42578125" style="4" customWidth="1"/>
    <col min="5378" max="5378" width="57.7109375" style="4" customWidth="1"/>
    <col min="5379" max="5390" width="16.140625" style="4" customWidth="1"/>
    <col min="5391" max="5391" width="19.85546875" style="4" customWidth="1"/>
    <col min="5392" max="5392" width="16.28515625" style="4" customWidth="1"/>
    <col min="5393" max="5632" width="11.7109375" style="4"/>
    <col min="5633" max="5633" width="9.42578125" style="4" customWidth="1"/>
    <col min="5634" max="5634" width="57.7109375" style="4" customWidth="1"/>
    <col min="5635" max="5646" width="16.140625" style="4" customWidth="1"/>
    <col min="5647" max="5647" width="19.85546875" style="4" customWidth="1"/>
    <col min="5648" max="5648" width="16.28515625" style="4" customWidth="1"/>
    <col min="5649" max="5888" width="11.7109375" style="4"/>
    <col min="5889" max="5889" width="9.42578125" style="4" customWidth="1"/>
    <col min="5890" max="5890" width="57.7109375" style="4" customWidth="1"/>
    <col min="5891" max="5902" width="16.140625" style="4" customWidth="1"/>
    <col min="5903" max="5903" width="19.85546875" style="4" customWidth="1"/>
    <col min="5904" max="5904" width="16.28515625" style="4" customWidth="1"/>
    <col min="5905" max="6144" width="11.7109375" style="4"/>
    <col min="6145" max="6145" width="9.42578125" style="4" customWidth="1"/>
    <col min="6146" max="6146" width="57.7109375" style="4" customWidth="1"/>
    <col min="6147" max="6158" width="16.140625" style="4" customWidth="1"/>
    <col min="6159" max="6159" width="19.85546875" style="4" customWidth="1"/>
    <col min="6160" max="6160" width="16.28515625" style="4" customWidth="1"/>
    <col min="6161" max="6400" width="11.7109375" style="4"/>
    <col min="6401" max="6401" width="9.42578125" style="4" customWidth="1"/>
    <col min="6402" max="6402" width="57.7109375" style="4" customWidth="1"/>
    <col min="6403" max="6414" width="16.140625" style="4" customWidth="1"/>
    <col min="6415" max="6415" width="19.85546875" style="4" customWidth="1"/>
    <col min="6416" max="6416" width="16.28515625" style="4" customWidth="1"/>
    <col min="6417" max="6656" width="11.7109375" style="4"/>
    <col min="6657" max="6657" width="9.42578125" style="4" customWidth="1"/>
    <col min="6658" max="6658" width="57.7109375" style="4" customWidth="1"/>
    <col min="6659" max="6670" width="16.140625" style="4" customWidth="1"/>
    <col min="6671" max="6671" width="19.85546875" style="4" customWidth="1"/>
    <col min="6672" max="6672" width="16.28515625" style="4" customWidth="1"/>
    <col min="6673" max="6912" width="11.7109375" style="4"/>
    <col min="6913" max="6913" width="9.42578125" style="4" customWidth="1"/>
    <col min="6914" max="6914" width="57.7109375" style="4" customWidth="1"/>
    <col min="6915" max="6926" width="16.140625" style="4" customWidth="1"/>
    <col min="6927" max="6927" width="19.85546875" style="4" customWidth="1"/>
    <col min="6928" max="6928" width="16.28515625" style="4" customWidth="1"/>
    <col min="6929" max="7168" width="11.7109375" style="4"/>
    <col min="7169" max="7169" width="9.42578125" style="4" customWidth="1"/>
    <col min="7170" max="7170" width="57.7109375" style="4" customWidth="1"/>
    <col min="7171" max="7182" width="16.140625" style="4" customWidth="1"/>
    <col min="7183" max="7183" width="19.85546875" style="4" customWidth="1"/>
    <col min="7184" max="7184" width="16.28515625" style="4" customWidth="1"/>
    <col min="7185" max="7424" width="11.7109375" style="4"/>
    <col min="7425" max="7425" width="9.42578125" style="4" customWidth="1"/>
    <col min="7426" max="7426" width="57.7109375" style="4" customWidth="1"/>
    <col min="7427" max="7438" width="16.140625" style="4" customWidth="1"/>
    <col min="7439" max="7439" width="19.85546875" style="4" customWidth="1"/>
    <col min="7440" max="7440" width="16.28515625" style="4" customWidth="1"/>
    <col min="7441" max="7680" width="11.7109375" style="4"/>
    <col min="7681" max="7681" width="9.42578125" style="4" customWidth="1"/>
    <col min="7682" max="7682" width="57.7109375" style="4" customWidth="1"/>
    <col min="7683" max="7694" width="16.140625" style="4" customWidth="1"/>
    <col min="7695" max="7695" width="19.85546875" style="4" customWidth="1"/>
    <col min="7696" max="7696" width="16.28515625" style="4" customWidth="1"/>
    <col min="7697" max="7936" width="11.7109375" style="4"/>
    <col min="7937" max="7937" width="9.42578125" style="4" customWidth="1"/>
    <col min="7938" max="7938" width="57.7109375" style="4" customWidth="1"/>
    <col min="7939" max="7950" width="16.140625" style="4" customWidth="1"/>
    <col min="7951" max="7951" width="19.85546875" style="4" customWidth="1"/>
    <col min="7952" max="7952" width="16.28515625" style="4" customWidth="1"/>
    <col min="7953" max="8192" width="11.7109375" style="4"/>
    <col min="8193" max="8193" width="9.42578125" style="4" customWidth="1"/>
    <col min="8194" max="8194" width="57.7109375" style="4" customWidth="1"/>
    <col min="8195" max="8206" width="16.140625" style="4" customWidth="1"/>
    <col min="8207" max="8207" width="19.85546875" style="4" customWidth="1"/>
    <col min="8208" max="8208" width="16.28515625" style="4" customWidth="1"/>
    <col min="8209" max="8448" width="11.7109375" style="4"/>
    <col min="8449" max="8449" width="9.42578125" style="4" customWidth="1"/>
    <col min="8450" max="8450" width="57.7109375" style="4" customWidth="1"/>
    <col min="8451" max="8462" width="16.140625" style="4" customWidth="1"/>
    <col min="8463" max="8463" width="19.85546875" style="4" customWidth="1"/>
    <col min="8464" max="8464" width="16.28515625" style="4" customWidth="1"/>
    <col min="8465" max="8704" width="11.7109375" style="4"/>
    <col min="8705" max="8705" width="9.42578125" style="4" customWidth="1"/>
    <col min="8706" max="8706" width="57.7109375" style="4" customWidth="1"/>
    <col min="8707" max="8718" width="16.140625" style="4" customWidth="1"/>
    <col min="8719" max="8719" width="19.85546875" style="4" customWidth="1"/>
    <col min="8720" max="8720" width="16.28515625" style="4" customWidth="1"/>
    <col min="8721" max="8960" width="11.7109375" style="4"/>
    <col min="8961" max="8961" width="9.42578125" style="4" customWidth="1"/>
    <col min="8962" max="8962" width="57.7109375" style="4" customWidth="1"/>
    <col min="8963" max="8974" width="16.140625" style="4" customWidth="1"/>
    <col min="8975" max="8975" width="19.85546875" style="4" customWidth="1"/>
    <col min="8976" max="8976" width="16.28515625" style="4" customWidth="1"/>
    <col min="8977" max="9216" width="11.7109375" style="4"/>
    <col min="9217" max="9217" width="9.42578125" style="4" customWidth="1"/>
    <col min="9218" max="9218" width="57.7109375" style="4" customWidth="1"/>
    <col min="9219" max="9230" width="16.140625" style="4" customWidth="1"/>
    <col min="9231" max="9231" width="19.85546875" style="4" customWidth="1"/>
    <col min="9232" max="9232" width="16.28515625" style="4" customWidth="1"/>
    <col min="9233" max="9472" width="11.7109375" style="4"/>
    <col min="9473" max="9473" width="9.42578125" style="4" customWidth="1"/>
    <col min="9474" max="9474" width="57.7109375" style="4" customWidth="1"/>
    <col min="9475" max="9486" width="16.140625" style="4" customWidth="1"/>
    <col min="9487" max="9487" width="19.85546875" style="4" customWidth="1"/>
    <col min="9488" max="9488" width="16.28515625" style="4" customWidth="1"/>
    <col min="9489" max="9728" width="11.7109375" style="4"/>
    <col min="9729" max="9729" width="9.42578125" style="4" customWidth="1"/>
    <col min="9730" max="9730" width="57.7109375" style="4" customWidth="1"/>
    <col min="9731" max="9742" width="16.140625" style="4" customWidth="1"/>
    <col min="9743" max="9743" width="19.85546875" style="4" customWidth="1"/>
    <col min="9744" max="9744" width="16.28515625" style="4" customWidth="1"/>
    <col min="9745" max="9984" width="11.7109375" style="4"/>
    <col min="9985" max="9985" width="9.42578125" style="4" customWidth="1"/>
    <col min="9986" max="9986" width="57.7109375" style="4" customWidth="1"/>
    <col min="9987" max="9998" width="16.140625" style="4" customWidth="1"/>
    <col min="9999" max="9999" width="19.85546875" style="4" customWidth="1"/>
    <col min="10000" max="10000" width="16.28515625" style="4" customWidth="1"/>
    <col min="10001" max="10240" width="11.7109375" style="4"/>
    <col min="10241" max="10241" width="9.42578125" style="4" customWidth="1"/>
    <col min="10242" max="10242" width="57.7109375" style="4" customWidth="1"/>
    <col min="10243" max="10254" width="16.140625" style="4" customWidth="1"/>
    <col min="10255" max="10255" width="19.85546875" style="4" customWidth="1"/>
    <col min="10256" max="10256" width="16.28515625" style="4" customWidth="1"/>
    <col min="10257" max="10496" width="11.7109375" style="4"/>
    <col min="10497" max="10497" width="9.42578125" style="4" customWidth="1"/>
    <col min="10498" max="10498" width="57.7109375" style="4" customWidth="1"/>
    <col min="10499" max="10510" width="16.140625" style="4" customWidth="1"/>
    <col min="10511" max="10511" width="19.85546875" style="4" customWidth="1"/>
    <col min="10512" max="10512" width="16.28515625" style="4" customWidth="1"/>
    <col min="10513" max="10752" width="11.7109375" style="4"/>
    <col min="10753" max="10753" width="9.42578125" style="4" customWidth="1"/>
    <col min="10754" max="10754" width="57.7109375" style="4" customWidth="1"/>
    <col min="10755" max="10766" width="16.140625" style="4" customWidth="1"/>
    <col min="10767" max="10767" width="19.85546875" style="4" customWidth="1"/>
    <col min="10768" max="10768" width="16.28515625" style="4" customWidth="1"/>
    <col min="10769" max="11008" width="11.7109375" style="4"/>
    <col min="11009" max="11009" width="9.42578125" style="4" customWidth="1"/>
    <col min="11010" max="11010" width="57.7109375" style="4" customWidth="1"/>
    <col min="11011" max="11022" width="16.140625" style="4" customWidth="1"/>
    <col min="11023" max="11023" width="19.85546875" style="4" customWidth="1"/>
    <col min="11024" max="11024" width="16.28515625" style="4" customWidth="1"/>
    <col min="11025" max="11264" width="11.7109375" style="4"/>
    <col min="11265" max="11265" width="9.42578125" style="4" customWidth="1"/>
    <col min="11266" max="11266" width="57.7109375" style="4" customWidth="1"/>
    <col min="11267" max="11278" width="16.140625" style="4" customWidth="1"/>
    <col min="11279" max="11279" width="19.85546875" style="4" customWidth="1"/>
    <col min="11280" max="11280" width="16.28515625" style="4" customWidth="1"/>
    <col min="11281" max="11520" width="11.7109375" style="4"/>
    <col min="11521" max="11521" width="9.42578125" style="4" customWidth="1"/>
    <col min="11522" max="11522" width="57.7109375" style="4" customWidth="1"/>
    <col min="11523" max="11534" width="16.140625" style="4" customWidth="1"/>
    <col min="11535" max="11535" width="19.85546875" style="4" customWidth="1"/>
    <col min="11536" max="11536" width="16.28515625" style="4" customWidth="1"/>
    <col min="11537" max="11776" width="11.7109375" style="4"/>
    <col min="11777" max="11777" width="9.42578125" style="4" customWidth="1"/>
    <col min="11778" max="11778" width="57.7109375" style="4" customWidth="1"/>
    <col min="11779" max="11790" width="16.140625" style="4" customWidth="1"/>
    <col min="11791" max="11791" width="19.85546875" style="4" customWidth="1"/>
    <col min="11792" max="11792" width="16.28515625" style="4" customWidth="1"/>
    <col min="11793" max="12032" width="11.7109375" style="4"/>
    <col min="12033" max="12033" width="9.42578125" style="4" customWidth="1"/>
    <col min="12034" max="12034" width="57.7109375" style="4" customWidth="1"/>
    <col min="12035" max="12046" width="16.140625" style="4" customWidth="1"/>
    <col min="12047" max="12047" width="19.85546875" style="4" customWidth="1"/>
    <col min="12048" max="12048" width="16.28515625" style="4" customWidth="1"/>
    <col min="12049" max="12288" width="11.7109375" style="4"/>
    <col min="12289" max="12289" width="9.42578125" style="4" customWidth="1"/>
    <col min="12290" max="12290" width="57.7109375" style="4" customWidth="1"/>
    <col min="12291" max="12302" width="16.140625" style="4" customWidth="1"/>
    <col min="12303" max="12303" width="19.85546875" style="4" customWidth="1"/>
    <col min="12304" max="12304" width="16.28515625" style="4" customWidth="1"/>
    <col min="12305" max="12544" width="11.7109375" style="4"/>
    <col min="12545" max="12545" width="9.42578125" style="4" customWidth="1"/>
    <col min="12546" max="12546" width="57.7109375" style="4" customWidth="1"/>
    <col min="12547" max="12558" width="16.140625" style="4" customWidth="1"/>
    <col min="12559" max="12559" width="19.85546875" style="4" customWidth="1"/>
    <col min="12560" max="12560" width="16.28515625" style="4" customWidth="1"/>
    <col min="12561" max="12800" width="11.7109375" style="4"/>
    <col min="12801" max="12801" width="9.42578125" style="4" customWidth="1"/>
    <col min="12802" max="12802" width="57.7109375" style="4" customWidth="1"/>
    <col min="12803" max="12814" width="16.140625" style="4" customWidth="1"/>
    <col min="12815" max="12815" width="19.85546875" style="4" customWidth="1"/>
    <col min="12816" max="12816" width="16.28515625" style="4" customWidth="1"/>
    <col min="12817" max="13056" width="11.7109375" style="4"/>
    <col min="13057" max="13057" width="9.42578125" style="4" customWidth="1"/>
    <col min="13058" max="13058" width="57.7109375" style="4" customWidth="1"/>
    <col min="13059" max="13070" width="16.140625" style="4" customWidth="1"/>
    <col min="13071" max="13071" width="19.85546875" style="4" customWidth="1"/>
    <col min="13072" max="13072" width="16.28515625" style="4" customWidth="1"/>
    <col min="13073" max="13312" width="11.7109375" style="4"/>
    <col min="13313" max="13313" width="9.42578125" style="4" customWidth="1"/>
    <col min="13314" max="13314" width="57.7109375" style="4" customWidth="1"/>
    <col min="13315" max="13326" width="16.140625" style="4" customWidth="1"/>
    <col min="13327" max="13327" width="19.85546875" style="4" customWidth="1"/>
    <col min="13328" max="13328" width="16.28515625" style="4" customWidth="1"/>
    <col min="13329" max="13568" width="11.7109375" style="4"/>
    <col min="13569" max="13569" width="9.42578125" style="4" customWidth="1"/>
    <col min="13570" max="13570" width="57.7109375" style="4" customWidth="1"/>
    <col min="13571" max="13582" width="16.140625" style="4" customWidth="1"/>
    <col min="13583" max="13583" width="19.85546875" style="4" customWidth="1"/>
    <col min="13584" max="13584" width="16.28515625" style="4" customWidth="1"/>
    <col min="13585" max="13824" width="11.7109375" style="4"/>
    <col min="13825" max="13825" width="9.42578125" style="4" customWidth="1"/>
    <col min="13826" max="13826" width="57.7109375" style="4" customWidth="1"/>
    <col min="13827" max="13838" width="16.140625" style="4" customWidth="1"/>
    <col min="13839" max="13839" width="19.85546875" style="4" customWidth="1"/>
    <col min="13840" max="13840" width="16.28515625" style="4" customWidth="1"/>
    <col min="13841" max="14080" width="11.7109375" style="4"/>
    <col min="14081" max="14081" width="9.42578125" style="4" customWidth="1"/>
    <col min="14082" max="14082" width="57.7109375" style="4" customWidth="1"/>
    <col min="14083" max="14094" width="16.140625" style="4" customWidth="1"/>
    <col min="14095" max="14095" width="19.85546875" style="4" customWidth="1"/>
    <col min="14096" max="14096" width="16.28515625" style="4" customWidth="1"/>
    <col min="14097" max="14336" width="11.7109375" style="4"/>
    <col min="14337" max="14337" width="9.42578125" style="4" customWidth="1"/>
    <col min="14338" max="14338" width="57.7109375" style="4" customWidth="1"/>
    <col min="14339" max="14350" width="16.140625" style="4" customWidth="1"/>
    <col min="14351" max="14351" width="19.85546875" style="4" customWidth="1"/>
    <col min="14352" max="14352" width="16.28515625" style="4" customWidth="1"/>
    <col min="14353" max="14592" width="11.7109375" style="4"/>
    <col min="14593" max="14593" width="9.42578125" style="4" customWidth="1"/>
    <col min="14594" max="14594" width="57.7109375" style="4" customWidth="1"/>
    <col min="14595" max="14606" width="16.140625" style="4" customWidth="1"/>
    <col min="14607" max="14607" width="19.85546875" style="4" customWidth="1"/>
    <col min="14608" max="14608" width="16.28515625" style="4" customWidth="1"/>
    <col min="14609" max="14848" width="11.7109375" style="4"/>
    <col min="14849" max="14849" width="9.42578125" style="4" customWidth="1"/>
    <col min="14850" max="14850" width="57.7109375" style="4" customWidth="1"/>
    <col min="14851" max="14862" width="16.140625" style="4" customWidth="1"/>
    <col min="14863" max="14863" width="19.85546875" style="4" customWidth="1"/>
    <col min="14864" max="14864" width="16.28515625" style="4" customWidth="1"/>
    <col min="14865" max="15104" width="11.7109375" style="4"/>
    <col min="15105" max="15105" width="9.42578125" style="4" customWidth="1"/>
    <col min="15106" max="15106" width="57.7109375" style="4" customWidth="1"/>
    <col min="15107" max="15118" width="16.140625" style="4" customWidth="1"/>
    <col min="15119" max="15119" width="19.85546875" style="4" customWidth="1"/>
    <col min="15120" max="15120" width="16.28515625" style="4" customWidth="1"/>
    <col min="15121" max="15360" width="11.7109375" style="4"/>
    <col min="15361" max="15361" width="9.42578125" style="4" customWidth="1"/>
    <col min="15362" max="15362" width="57.7109375" style="4" customWidth="1"/>
    <col min="15363" max="15374" width="16.140625" style="4" customWidth="1"/>
    <col min="15375" max="15375" width="19.85546875" style="4" customWidth="1"/>
    <col min="15376" max="15376" width="16.28515625" style="4" customWidth="1"/>
    <col min="15377" max="15616" width="11.7109375" style="4"/>
    <col min="15617" max="15617" width="9.42578125" style="4" customWidth="1"/>
    <col min="15618" max="15618" width="57.7109375" style="4" customWidth="1"/>
    <col min="15619" max="15630" width="16.140625" style="4" customWidth="1"/>
    <col min="15631" max="15631" width="19.85546875" style="4" customWidth="1"/>
    <col min="15632" max="15632" width="16.28515625" style="4" customWidth="1"/>
    <col min="15633" max="15872" width="11.7109375" style="4"/>
    <col min="15873" max="15873" width="9.42578125" style="4" customWidth="1"/>
    <col min="15874" max="15874" width="57.7109375" style="4" customWidth="1"/>
    <col min="15875" max="15886" width="16.140625" style="4" customWidth="1"/>
    <col min="15887" max="15887" width="19.85546875" style="4" customWidth="1"/>
    <col min="15888" max="15888" width="16.28515625" style="4" customWidth="1"/>
    <col min="15889" max="16128" width="11.7109375" style="4"/>
    <col min="16129" max="16129" width="9.42578125" style="4" customWidth="1"/>
    <col min="16130" max="16130" width="57.7109375" style="4" customWidth="1"/>
    <col min="16131" max="16142" width="16.140625" style="4" customWidth="1"/>
    <col min="16143" max="16143" width="19.85546875" style="4" customWidth="1"/>
    <col min="16144" max="16144" width="16.28515625" style="4" customWidth="1"/>
    <col min="16145" max="16384" width="11.7109375" style="4"/>
  </cols>
  <sheetData>
    <row r="1" spans="1:36" ht="19.5" x14ac:dyDescent="0.3">
      <c r="A1" s="1" t="s">
        <v>105</v>
      </c>
      <c r="C1" s="3"/>
      <c r="D1" s="3"/>
      <c r="E1" s="3"/>
      <c r="F1" s="3"/>
      <c r="G1" s="3"/>
      <c r="I1" s="3"/>
      <c r="J1" s="3"/>
      <c r="K1" s="3"/>
      <c r="M1" s="5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9.5" x14ac:dyDescent="0.3">
      <c r="A2" s="1" t="s">
        <v>129</v>
      </c>
      <c r="C2" s="3"/>
      <c r="D2" s="3"/>
      <c r="E2" s="3"/>
      <c r="F2" s="3"/>
      <c r="G2" s="3"/>
      <c r="I2" s="3"/>
      <c r="J2" s="3"/>
      <c r="K2" s="3"/>
      <c r="M2" s="5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9.5" x14ac:dyDescent="0.3">
      <c r="A3" s="1" t="s">
        <v>130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15.75" thickBot="1" x14ac:dyDescent="0.25">
      <c r="A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16.5" x14ac:dyDescent="0.25">
      <c r="A5" s="6"/>
      <c r="B5" s="6"/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 t="s">
        <v>131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7.25" thickBot="1" x14ac:dyDescent="0.3">
      <c r="A6" s="6"/>
      <c r="B6" s="6"/>
      <c r="C6" s="10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1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6.5" x14ac:dyDescent="0.25">
      <c r="A7" s="6"/>
      <c r="B7" s="12" t="s">
        <v>13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7.25" customHeight="1" x14ac:dyDescent="0.2">
      <c r="A8" s="6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13"/>
      <c r="Q8" s="1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17.25" customHeight="1" thickBot="1" x14ac:dyDescent="0.3">
      <c r="A9" s="14"/>
      <c r="B9" s="14" t="s">
        <v>14</v>
      </c>
      <c r="C9" s="33">
        <f>'Base Rent Projections'!C32</f>
        <v>130415.33</v>
      </c>
      <c r="D9" s="33">
        <f>'Base Rent Projections'!D32</f>
        <v>134112.33000000002</v>
      </c>
      <c r="E9" s="33">
        <f>'Base Rent Projections'!E32</f>
        <v>134219.33000000002</v>
      </c>
      <c r="F9" s="33">
        <f>'Base Rent Projections'!F32</f>
        <v>134219.33000000002</v>
      </c>
      <c r="G9" s="33">
        <f>'Base Rent Projections'!G32</f>
        <v>132317.34</v>
      </c>
      <c r="H9" s="33">
        <f>'Base Rent Projections'!H32</f>
        <v>132317.34</v>
      </c>
      <c r="I9" s="33">
        <f>'Base Rent Projections'!I32</f>
        <v>132627.34</v>
      </c>
      <c r="J9" s="33">
        <f>'Base Rent Projections'!J32</f>
        <v>133089.34</v>
      </c>
      <c r="K9" s="33">
        <f>'Base Rent Projections'!K32</f>
        <v>133125.34</v>
      </c>
      <c r="L9" s="33">
        <f>'Base Rent Projections'!L32</f>
        <v>133125.34</v>
      </c>
      <c r="M9" s="33">
        <f>'Base Rent Projections'!M32</f>
        <v>133125.34</v>
      </c>
      <c r="N9" s="33">
        <f>'Base Rent Projections'!N32</f>
        <v>133125.34</v>
      </c>
      <c r="O9" s="33">
        <f>SUM(C9:N9)</f>
        <v>1595819.0400000003</v>
      </c>
      <c r="P9" s="13"/>
      <c r="Q9" s="1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7.25" customHeight="1" thickTop="1" thickBot="1" x14ac:dyDescent="0.3">
      <c r="A10" s="14"/>
      <c r="B10" s="14" t="s">
        <v>15</v>
      </c>
      <c r="C10" s="34">
        <f>'CAM Calcs'!$E31/12</f>
        <v>15989.877541435349</v>
      </c>
      <c r="D10" s="34">
        <f>'CAM Calcs'!$E31/12</f>
        <v>15989.877541435349</v>
      </c>
      <c r="E10" s="34">
        <f>'CAM Calcs'!$E31/12</f>
        <v>15989.877541435349</v>
      </c>
      <c r="F10" s="34">
        <f>'CAM Calcs'!$E31/12</f>
        <v>15989.877541435349</v>
      </c>
      <c r="G10" s="34">
        <f>'CAM Calcs'!$E31/12</f>
        <v>15989.877541435349</v>
      </c>
      <c r="H10" s="34">
        <f>'CAM Calcs'!$E31/12</f>
        <v>15989.877541435349</v>
      </c>
      <c r="I10" s="34">
        <f>'CAM Calcs'!$E31/12</f>
        <v>15989.877541435349</v>
      </c>
      <c r="J10" s="34">
        <f>'CAM Calcs'!$E31/12</f>
        <v>15989.877541435349</v>
      </c>
      <c r="K10" s="34">
        <f>'CAM Calcs'!$E31/12</f>
        <v>15989.877541435349</v>
      </c>
      <c r="L10" s="34">
        <f>'CAM Calcs'!$E31/12</f>
        <v>15989.877541435349</v>
      </c>
      <c r="M10" s="34">
        <f>'CAM Calcs'!$E31/12</f>
        <v>15989.877541435349</v>
      </c>
      <c r="N10" s="34">
        <f>'CAM Calcs'!$E31/12</f>
        <v>15989.877541435349</v>
      </c>
      <c r="O10" s="33">
        <f>SUM(C10:N10)</f>
        <v>191878.53049722422</v>
      </c>
      <c r="P10" s="13"/>
      <c r="Q10" s="1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7.25" customHeight="1" thickTop="1" x14ac:dyDescent="0.25">
      <c r="A11" s="14"/>
      <c r="B11" s="14" t="s">
        <v>16</v>
      </c>
      <c r="C11" s="34">
        <f>'CAM Calcs'!$F31/12</f>
        <v>16026.123289355915</v>
      </c>
      <c r="D11" s="34">
        <f>'CAM Calcs'!$F31/12</f>
        <v>16026.123289355915</v>
      </c>
      <c r="E11" s="34">
        <f>'CAM Calcs'!$F31/12</f>
        <v>16026.123289355915</v>
      </c>
      <c r="F11" s="34">
        <f>'CAM Calcs'!$F31/12</f>
        <v>16026.123289355915</v>
      </c>
      <c r="G11" s="34">
        <f>'CAM Calcs'!$F31/12</f>
        <v>16026.123289355915</v>
      </c>
      <c r="H11" s="34">
        <f>'CAM Calcs'!$F31/12</f>
        <v>16026.123289355915</v>
      </c>
      <c r="I11" s="34">
        <f>'CAM Calcs'!$F31/12</f>
        <v>16026.123289355915</v>
      </c>
      <c r="J11" s="34">
        <f>'CAM Calcs'!$F31/12</f>
        <v>16026.123289355915</v>
      </c>
      <c r="K11" s="34">
        <f>'CAM Calcs'!$F31/12</f>
        <v>16026.123289355915</v>
      </c>
      <c r="L11" s="34">
        <f>'CAM Calcs'!$F31/12</f>
        <v>16026.123289355915</v>
      </c>
      <c r="M11" s="34">
        <f>'CAM Calcs'!$F31/12</f>
        <v>16026.123289355915</v>
      </c>
      <c r="N11" s="34">
        <f>'CAM Calcs'!$F31/12</f>
        <v>16026.123289355915</v>
      </c>
      <c r="O11" s="34">
        <f>SUM(C11:N11)</f>
        <v>192313.47947227102</v>
      </c>
      <c r="P11" s="13"/>
      <c r="Q11" s="1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7.25" customHeight="1" thickBot="1" x14ac:dyDescent="0.25">
      <c r="A12" s="6"/>
      <c r="B12" s="5" t="s">
        <v>17</v>
      </c>
      <c r="C12" s="41">
        <f t="shared" ref="C12:N12" si="0">SUM(C9:C11)</f>
        <v>162431.33083079127</v>
      </c>
      <c r="D12" s="41">
        <f t="shared" si="0"/>
        <v>166128.3308307913</v>
      </c>
      <c r="E12" s="41">
        <f t="shared" si="0"/>
        <v>166235.3308307913</v>
      </c>
      <c r="F12" s="41">
        <f t="shared" si="0"/>
        <v>166235.3308307913</v>
      </c>
      <c r="G12" s="41">
        <f t="shared" si="0"/>
        <v>164333.34083079128</v>
      </c>
      <c r="H12" s="41">
        <f t="shared" si="0"/>
        <v>164333.34083079128</v>
      </c>
      <c r="I12" s="41">
        <f t="shared" si="0"/>
        <v>164643.34083079128</v>
      </c>
      <c r="J12" s="41">
        <f t="shared" si="0"/>
        <v>165105.34083079128</v>
      </c>
      <c r="K12" s="41">
        <f t="shared" si="0"/>
        <v>165141.34083079128</v>
      </c>
      <c r="L12" s="41">
        <f t="shared" si="0"/>
        <v>165141.34083079128</v>
      </c>
      <c r="M12" s="41">
        <f t="shared" si="0"/>
        <v>165141.34083079128</v>
      </c>
      <c r="N12" s="41">
        <f t="shared" si="0"/>
        <v>165141.34083079128</v>
      </c>
      <c r="O12" s="41">
        <f>SUM(C12:N12)</f>
        <v>1980011.0499694953</v>
      </c>
      <c r="P12" s="13"/>
      <c r="Q12" s="1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17.25" customHeight="1" x14ac:dyDescent="0.2">
      <c r="A13" s="6"/>
      <c r="B13" s="5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13"/>
      <c r="Q13" s="1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17.25" customHeight="1" x14ac:dyDescent="0.25">
      <c r="A14" s="6"/>
      <c r="B14" s="12" t="s">
        <v>18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13"/>
      <c r="Q14" s="1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17.25" customHeight="1" x14ac:dyDescent="0.2">
      <c r="A15" s="6"/>
      <c r="B15" s="5" t="s">
        <v>19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3"/>
      <c r="Q15" s="1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17.25" customHeight="1" x14ac:dyDescent="0.25">
      <c r="A16" s="14"/>
      <c r="B16" s="14" t="s">
        <v>20</v>
      </c>
      <c r="C16" s="34">
        <v>1000</v>
      </c>
      <c r="D16" s="34">
        <v>1000</v>
      </c>
      <c r="E16" s="34">
        <v>1000</v>
      </c>
      <c r="F16" s="34">
        <v>1000</v>
      </c>
      <c r="G16" s="34">
        <v>1000</v>
      </c>
      <c r="H16" s="34">
        <v>1000</v>
      </c>
      <c r="I16" s="34">
        <v>1000</v>
      </c>
      <c r="J16" s="34">
        <v>1000</v>
      </c>
      <c r="K16" s="34">
        <v>1000</v>
      </c>
      <c r="L16" s="34">
        <v>1000</v>
      </c>
      <c r="M16" s="34">
        <v>1000</v>
      </c>
      <c r="N16" s="34">
        <v>1000</v>
      </c>
      <c r="O16" s="34">
        <f>SUM(C16:N16)</f>
        <v>12000</v>
      </c>
      <c r="P16" s="13"/>
      <c r="Q16" s="1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17.25" customHeight="1" x14ac:dyDescent="0.25">
      <c r="A17" s="14"/>
      <c r="B17" s="14" t="s">
        <v>21</v>
      </c>
      <c r="C17" s="34">
        <v>600</v>
      </c>
      <c r="D17" s="34">
        <v>600</v>
      </c>
      <c r="E17" s="34">
        <v>600</v>
      </c>
      <c r="F17" s="34">
        <v>600</v>
      </c>
      <c r="G17" s="34">
        <v>600</v>
      </c>
      <c r="H17" s="34">
        <v>600</v>
      </c>
      <c r="I17" s="34">
        <v>600</v>
      </c>
      <c r="J17" s="34">
        <v>600</v>
      </c>
      <c r="K17" s="34">
        <v>600</v>
      </c>
      <c r="L17" s="34">
        <v>600</v>
      </c>
      <c r="M17" s="34">
        <v>600</v>
      </c>
      <c r="N17" s="34">
        <v>600</v>
      </c>
      <c r="O17" s="34">
        <f>SUM(C17:N17)</f>
        <v>7200</v>
      </c>
      <c r="P17" s="13"/>
      <c r="Q17" s="1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17.25" customHeight="1" x14ac:dyDescent="0.25">
      <c r="A18" s="14"/>
      <c r="B18" s="14" t="s">
        <v>108</v>
      </c>
      <c r="C18" s="34">
        <v>650</v>
      </c>
      <c r="D18" s="34">
        <v>650</v>
      </c>
      <c r="E18" s="34">
        <v>650</v>
      </c>
      <c r="F18" s="34">
        <v>650</v>
      </c>
      <c r="G18" s="34">
        <v>650</v>
      </c>
      <c r="H18" s="34">
        <v>650</v>
      </c>
      <c r="I18" s="34">
        <v>650</v>
      </c>
      <c r="J18" s="34">
        <v>650</v>
      </c>
      <c r="K18" s="34">
        <v>650</v>
      </c>
      <c r="L18" s="34">
        <v>650</v>
      </c>
      <c r="M18" s="34">
        <v>650</v>
      </c>
      <c r="N18" s="34">
        <v>650</v>
      </c>
      <c r="O18" s="34">
        <f>SUM(C18:N18)</f>
        <v>7800</v>
      </c>
      <c r="P18" s="13"/>
      <c r="Q18" s="1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17.25" customHeight="1" x14ac:dyDescent="0.25">
      <c r="A19" s="14"/>
      <c r="B19" s="14" t="s">
        <v>118</v>
      </c>
      <c r="C19" s="34">
        <v>1000</v>
      </c>
      <c r="D19" s="34">
        <v>1000</v>
      </c>
      <c r="E19" s="34">
        <v>1000</v>
      </c>
      <c r="F19" s="34">
        <v>1000</v>
      </c>
      <c r="G19" s="34">
        <v>1000</v>
      </c>
      <c r="H19" s="34">
        <v>1000</v>
      </c>
      <c r="I19" s="34">
        <v>1000</v>
      </c>
      <c r="J19" s="34">
        <v>1000</v>
      </c>
      <c r="K19" s="34">
        <v>1000</v>
      </c>
      <c r="L19" s="34">
        <v>1000</v>
      </c>
      <c r="M19" s="34">
        <v>1000</v>
      </c>
      <c r="N19" s="34">
        <v>1000</v>
      </c>
      <c r="O19" s="34">
        <f>SUM(C19:N19)</f>
        <v>12000</v>
      </c>
      <c r="P19" s="13"/>
      <c r="Q19" s="1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17.25" customHeight="1" x14ac:dyDescent="0.25">
      <c r="A20" s="14"/>
      <c r="B20" s="14" t="s">
        <v>107</v>
      </c>
      <c r="C20" s="34">
        <v>600</v>
      </c>
      <c r="D20" s="34">
        <v>600</v>
      </c>
      <c r="E20" s="34">
        <v>600</v>
      </c>
      <c r="F20" s="34">
        <v>600</v>
      </c>
      <c r="G20" s="34">
        <v>600</v>
      </c>
      <c r="H20" s="34">
        <v>600</v>
      </c>
      <c r="I20" s="34">
        <v>600</v>
      </c>
      <c r="J20" s="34">
        <v>600</v>
      </c>
      <c r="K20" s="34">
        <v>600</v>
      </c>
      <c r="L20" s="34">
        <v>600</v>
      </c>
      <c r="M20" s="34">
        <v>600</v>
      </c>
      <c r="N20" s="34">
        <v>600</v>
      </c>
      <c r="O20" s="34">
        <f>SUM(C20:N20)</f>
        <v>7200</v>
      </c>
      <c r="P20" s="13"/>
      <c r="Q20" s="1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7.25" customHeight="1" thickBot="1" x14ac:dyDescent="0.25">
      <c r="A21" s="6"/>
      <c r="B21" s="5" t="s">
        <v>22</v>
      </c>
      <c r="C21" s="41">
        <f>SUM(C16:C20)</f>
        <v>3850</v>
      </c>
      <c r="D21" s="41">
        <f t="shared" ref="D21:N21" si="1">SUM(D16:D20)</f>
        <v>3850</v>
      </c>
      <c r="E21" s="41">
        <f t="shared" si="1"/>
        <v>3850</v>
      </c>
      <c r="F21" s="41">
        <f t="shared" si="1"/>
        <v>3850</v>
      </c>
      <c r="G21" s="41">
        <f t="shared" si="1"/>
        <v>3850</v>
      </c>
      <c r="H21" s="41">
        <f t="shared" si="1"/>
        <v>3850</v>
      </c>
      <c r="I21" s="41">
        <f t="shared" si="1"/>
        <v>3850</v>
      </c>
      <c r="J21" s="41">
        <f t="shared" si="1"/>
        <v>3850</v>
      </c>
      <c r="K21" s="41">
        <f t="shared" si="1"/>
        <v>3850</v>
      </c>
      <c r="L21" s="41">
        <f t="shared" si="1"/>
        <v>3850</v>
      </c>
      <c r="M21" s="41">
        <f t="shared" si="1"/>
        <v>3850</v>
      </c>
      <c r="N21" s="41">
        <f t="shared" si="1"/>
        <v>3850</v>
      </c>
      <c r="O21" s="41">
        <f>SUM(O16:O20)</f>
        <v>46200</v>
      </c>
      <c r="P21" s="13"/>
      <c r="Q21" s="1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0.5" customHeight="1" x14ac:dyDescent="0.2">
      <c r="A22" s="6"/>
      <c r="B22" s="6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13"/>
      <c r="Q22" s="1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7.25" customHeight="1" x14ac:dyDescent="0.2">
      <c r="A23" s="6"/>
      <c r="B23" s="5" t="s">
        <v>23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13"/>
      <c r="Q23" s="1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7.25" customHeight="1" x14ac:dyDescent="0.25">
      <c r="A24" s="14"/>
      <c r="B24" s="14" t="s">
        <v>24</v>
      </c>
      <c r="C24" s="34">
        <v>2500</v>
      </c>
      <c r="D24" s="34">
        <v>2500</v>
      </c>
      <c r="E24" s="34">
        <v>2500</v>
      </c>
      <c r="F24" s="34">
        <v>2500</v>
      </c>
      <c r="G24" s="34">
        <v>10000</v>
      </c>
      <c r="H24" s="34">
        <v>2500</v>
      </c>
      <c r="I24" s="34">
        <v>2500</v>
      </c>
      <c r="J24" s="34">
        <v>2500</v>
      </c>
      <c r="K24" s="34">
        <v>2500</v>
      </c>
      <c r="L24" s="34">
        <v>2500</v>
      </c>
      <c r="M24" s="34">
        <v>2500</v>
      </c>
      <c r="N24" s="34">
        <v>2500</v>
      </c>
      <c r="O24" s="34">
        <f t="shared" ref="O24:O30" si="2">SUM(C24:N24)</f>
        <v>37500</v>
      </c>
      <c r="P24" s="13"/>
      <c r="Q24" s="1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7.25" customHeight="1" x14ac:dyDescent="0.25">
      <c r="A25" s="14"/>
      <c r="B25" s="14" t="s">
        <v>25</v>
      </c>
      <c r="C25" s="34">
        <v>1500</v>
      </c>
      <c r="D25" s="34">
        <v>0</v>
      </c>
      <c r="E25" s="34">
        <v>0</v>
      </c>
      <c r="F25" s="34">
        <v>1500</v>
      </c>
      <c r="G25" s="34">
        <v>0</v>
      </c>
      <c r="H25" s="34">
        <v>0</v>
      </c>
      <c r="I25" s="34">
        <v>1500</v>
      </c>
      <c r="J25" s="34">
        <v>0</v>
      </c>
      <c r="K25" s="34">
        <v>0</v>
      </c>
      <c r="L25" s="34">
        <v>1500</v>
      </c>
      <c r="M25" s="34">
        <v>0</v>
      </c>
      <c r="N25" s="34">
        <v>0</v>
      </c>
      <c r="O25" s="34">
        <f t="shared" si="2"/>
        <v>6000</v>
      </c>
      <c r="P25" s="13"/>
      <c r="Q25" s="1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7.25" customHeight="1" x14ac:dyDescent="0.25">
      <c r="A26" s="14"/>
      <c r="B26" s="14" t="s">
        <v>26</v>
      </c>
      <c r="C26" s="34">
        <v>270</v>
      </c>
      <c r="D26" s="34">
        <v>270</v>
      </c>
      <c r="E26" s="34">
        <v>270</v>
      </c>
      <c r="F26" s="34">
        <v>270</v>
      </c>
      <c r="G26" s="34">
        <v>270</v>
      </c>
      <c r="H26" s="34">
        <v>270</v>
      </c>
      <c r="I26" s="34">
        <v>270</v>
      </c>
      <c r="J26" s="34">
        <v>270</v>
      </c>
      <c r="K26" s="34">
        <v>270</v>
      </c>
      <c r="L26" s="34">
        <v>270</v>
      </c>
      <c r="M26" s="34">
        <v>270</v>
      </c>
      <c r="N26" s="34">
        <v>270</v>
      </c>
      <c r="O26" s="34">
        <f t="shared" si="2"/>
        <v>3240</v>
      </c>
      <c r="P26" s="13"/>
      <c r="Q26" s="1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7.25" customHeight="1" x14ac:dyDescent="0.25">
      <c r="A27" s="14"/>
      <c r="B27" s="14" t="s">
        <v>63</v>
      </c>
      <c r="C27" s="34">
        <v>600</v>
      </c>
      <c r="D27" s="34">
        <v>600</v>
      </c>
      <c r="E27" s="34">
        <v>600</v>
      </c>
      <c r="F27" s="34">
        <v>600</v>
      </c>
      <c r="G27" s="34">
        <v>600</v>
      </c>
      <c r="H27" s="34">
        <v>600</v>
      </c>
      <c r="I27" s="34">
        <v>600</v>
      </c>
      <c r="J27" s="34">
        <v>600</v>
      </c>
      <c r="K27" s="34">
        <v>600</v>
      </c>
      <c r="L27" s="34">
        <v>600</v>
      </c>
      <c r="M27" s="34">
        <v>600</v>
      </c>
      <c r="N27" s="34">
        <v>600</v>
      </c>
      <c r="O27" s="34">
        <f t="shared" si="2"/>
        <v>7200</v>
      </c>
      <c r="P27" s="13"/>
      <c r="Q27" s="1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7.25" customHeight="1" x14ac:dyDescent="0.25">
      <c r="A28" s="14"/>
      <c r="B28" s="14" t="s">
        <v>65</v>
      </c>
      <c r="C28" s="34">
        <v>1950</v>
      </c>
      <c r="D28" s="34">
        <v>1950</v>
      </c>
      <c r="E28" s="34">
        <v>1950</v>
      </c>
      <c r="F28" s="34">
        <v>1950</v>
      </c>
      <c r="G28" s="34">
        <v>1950</v>
      </c>
      <c r="H28" s="34">
        <v>1950</v>
      </c>
      <c r="I28" s="34">
        <v>1950</v>
      </c>
      <c r="J28" s="34">
        <v>1950</v>
      </c>
      <c r="K28" s="34">
        <v>1950</v>
      </c>
      <c r="L28" s="34">
        <v>1950</v>
      </c>
      <c r="M28" s="34">
        <v>1950</v>
      </c>
      <c r="N28" s="34">
        <v>1950</v>
      </c>
      <c r="O28" s="34">
        <f t="shared" si="2"/>
        <v>23400</v>
      </c>
      <c r="P28" s="13"/>
      <c r="Q28" s="1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7.25" customHeight="1" x14ac:dyDescent="0.25">
      <c r="A29" s="14"/>
      <c r="B29" s="14" t="s">
        <v>64</v>
      </c>
      <c r="C29" s="34">
        <v>0</v>
      </c>
      <c r="D29" s="34">
        <v>0</v>
      </c>
      <c r="E29" s="34">
        <v>0</v>
      </c>
      <c r="F29" s="34">
        <v>1777</v>
      </c>
      <c r="G29" s="34">
        <v>9312</v>
      </c>
      <c r="H29" s="34">
        <v>1777</v>
      </c>
      <c r="I29" s="34">
        <v>1777</v>
      </c>
      <c r="J29" s="34">
        <v>1777</v>
      </c>
      <c r="K29" s="34">
        <v>5312</v>
      </c>
      <c r="L29" s="34">
        <v>1777</v>
      </c>
      <c r="M29" s="34">
        <v>0</v>
      </c>
      <c r="N29" s="34">
        <v>0</v>
      </c>
      <c r="O29" s="34">
        <f t="shared" si="2"/>
        <v>23509</v>
      </c>
      <c r="P29" s="13"/>
      <c r="Q29" s="1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7.25" customHeight="1" x14ac:dyDescent="0.25">
      <c r="A30" s="14"/>
      <c r="B30" s="14" t="s">
        <v>27</v>
      </c>
      <c r="C30" s="34">
        <v>15953</v>
      </c>
      <c r="D30" s="34">
        <v>15953</v>
      </c>
      <c r="E30" s="34">
        <v>15953</v>
      </c>
      <c r="F30" s="34">
        <v>15953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15953</v>
      </c>
      <c r="O30" s="34">
        <f t="shared" si="2"/>
        <v>79765</v>
      </c>
      <c r="P30" s="13"/>
      <c r="Q30" s="1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7.25" customHeight="1" thickBot="1" x14ac:dyDescent="0.25">
      <c r="A31" s="6"/>
      <c r="B31" s="5" t="s">
        <v>28</v>
      </c>
      <c r="C31" s="41">
        <f t="shared" ref="C31:N31" si="3">SUM(C24:C30)</f>
        <v>22773</v>
      </c>
      <c r="D31" s="41">
        <f t="shared" si="3"/>
        <v>21273</v>
      </c>
      <c r="E31" s="41">
        <f t="shared" si="3"/>
        <v>21273</v>
      </c>
      <c r="F31" s="41">
        <f t="shared" si="3"/>
        <v>24550</v>
      </c>
      <c r="G31" s="41">
        <f t="shared" si="3"/>
        <v>22132</v>
      </c>
      <c r="H31" s="41">
        <f t="shared" si="3"/>
        <v>7097</v>
      </c>
      <c r="I31" s="41">
        <f t="shared" si="3"/>
        <v>8597</v>
      </c>
      <c r="J31" s="41">
        <f t="shared" si="3"/>
        <v>7097</v>
      </c>
      <c r="K31" s="41">
        <f t="shared" si="3"/>
        <v>10632</v>
      </c>
      <c r="L31" s="41">
        <f t="shared" si="3"/>
        <v>8597</v>
      </c>
      <c r="M31" s="41">
        <f t="shared" si="3"/>
        <v>5320</v>
      </c>
      <c r="N31" s="41">
        <f t="shared" si="3"/>
        <v>21273</v>
      </c>
      <c r="O31" s="41">
        <f>SUM(O24:O30)</f>
        <v>180614</v>
      </c>
      <c r="P31" s="13"/>
      <c r="Q31" s="1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7.25" customHeight="1" x14ac:dyDescent="0.2">
      <c r="A32" s="6"/>
      <c r="B32" s="5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13"/>
      <c r="Q32" s="1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20.25" thickBot="1" x14ac:dyDescent="0.35">
      <c r="A33" s="1" t="s">
        <v>105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5"/>
      <c r="N33" s="32"/>
      <c r="O33" s="3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20.25" thickBot="1" x14ac:dyDescent="0.35">
      <c r="A34" s="1" t="s">
        <v>129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5"/>
      <c r="N34" s="32"/>
      <c r="O34" s="3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9.5" x14ac:dyDescent="0.3">
      <c r="A35" s="1" t="s">
        <v>130</v>
      </c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5.75" thickBot="1" x14ac:dyDescent="0.25">
      <c r="A36" s="5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5.75" x14ac:dyDescent="0.25">
      <c r="A37" s="6"/>
      <c r="B37" s="6"/>
      <c r="C37" s="37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42" t="s">
        <v>131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6.5" thickBot="1" x14ac:dyDescent="0.3">
      <c r="A38" s="6"/>
      <c r="B38" s="6"/>
      <c r="C38" s="39" t="s">
        <v>0</v>
      </c>
      <c r="D38" s="40" t="s">
        <v>1</v>
      </c>
      <c r="E38" s="40" t="s">
        <v>2</v>
      </c>
      <c r="F38" s="40" t="s">
        <v>3</v>
      </c>
      <c r="G38" s="40" t="s">
        <v>4</v>
      </c>
      <c r="H38" s="40" t="s">
        <v>5</v>
      </c>
      <c r="I38" s="40" t="s">
        <v>6</v>
      </c>
      <c r="J38" s="40" t="s">
        <v>7</v>
      </c>
      <c r="K38" s="40" t="s">
        <v>8</v>
      </c>
      <c r="L38" s="40" t="s">
        <v>9</v>
      </c>
      <c r="M38" s="40" t="s">
        <v>10</v>
      </c>
      <c r="N38" s="40" t="s">
        <v>11</v>
      </c>
      <c r="O38" s="40" t="s">
        <v>12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15.75" customHeight="1" x14ac:dyDescent="0.2">
      <c r="A39" s="6"/>
      <c r="B39" s="5" t="s">
        <v>29</v>
      </c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13"/>
      <c r="Q39" s="1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5.75" customHeight="1" x14ac:dyDescent="0.25">
      <c r="A40" s="14"/>
      <c r="B40" s="14" t="s">
        <v>30</v>
      </c>
      <c r="C40" s="34">
        <f>C9*0.04*1.0635</f>
        <v>5547.8681381999995</v>
      </c>
      <c r="D40" s="34">
        <f t="shared" ref="D40:N40" si="4">D9*0.04*1.0635</f>
        <v>5705.1385182000004</v>
      </c>
      <c r="E40" s="34">
        <f t="shared" si="4"/>
        <v>5709.6902982000001</v>
      </c>
      <c r="F40" s="34">
        <f t="shared" si="4"/>
        <v>5709.6902982000001</v>
      </c>
      <c r="G40" s="34">
        <f t="shared" si="4"/>
        <v>5628.779643599999</v>
      </c>
      <c r="H40" s="34">
        <f t="shared" si="4"/>
        <v>5628.779643599999</v>
      </c>
      <c r="I40" s="34">
        <f t="shared" si="4"/>
        <v>5641.9670435999997</v>
      </c>
      <c r="J40" s="34">
        <f t="shared" si="4"/>
        <v>5661.6205235999987</v>
      </c>
      <c r="K40" s="34">
        <f t="shared" si="4"/>
        <v>5663.1519635999994</v>
      </c>
      <c r="L40" s="34">
        <f t="shared" si="4"/>
        <v>5663.1519635999994</v>
      </c>
      <c r="M40" s="34">
        <f t="shared" si="4"/>
        <v>5663.1519635999994</v>
      </c>
      <c r="N40" s="34">
        <f t="shared" si="4"/>
        <v>5663.1519635999994</v>
      </c>
      <c r="O40" s="34">
        <f>SUM(C40:N40)</f>
        <v>67886.141961600006</v>
      </c>
      <c r="P40" s="13"/>
      <c r="Q40" s="1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15.75" customHeight="1" x14ac:dyDescent="0.25">
      <c r="A41" s="14"/>
      <c r="B41" s="14" t="s">
        <v>119</v>
      </c>
      <c r="C41" s="34">
        <v>0</v>
      </c>
      <c r="D41" s="34">
        <v>0</v>
      </c>
      <c r="E41" s="34">
        <v>0</v>
      </c>
      <c r="F41" s="34">
        <v>5000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f t="shared" ref="O41:O42" si="5">SUM(C41:N41)</f>
        <v>5000</v>
      </c>
      <c r="P41" s="13"/>
      <c r="Q41" s="1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5.75" customHeight="1" x14ac:dyDescent="0.25">
      <c r="A42" s="14"/>
      <c r="B42" s="14" t="s">
        <v>120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f t="shared" si="5"/>
        <v>0</v>
      </c>
      <c r="P42" s="13"/>
      <c r="Q42" s="1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5.75" customHeight="1" thickBot="1" x14ac:dyDescent="0.25">
      <c r="A43" s="6"/>
      <c r="B43" s="5" t="s">
        <v>31</v>
      </c>
      <c r="C43" s="41">
        <f t="shared" ref="C43:O43" si="6">SUM(C40:C42)</f>
        <v>5547.8681381999995</v>
      </c>
      <c r="D43" s="41">
        <f t="shared" si="6"/>
        <v>5705.1385182000004</v>
      </c>
      <c r="E43" s="41">
        <f t="shared" si="6"/>
        <v>5709.6902982000001</v>
      </c>
      <c r="F43" s="41">
        <f t="shared" si="6"/>
        <v>10709.690298199999</v>
      </c>
      <c r="G43" s="41">
        <f t="shared" si="6"/>
        <v>5628.779643599999</v>
      </c>
      <c r="H43" s="41">
        <f t="shared" si="6"/>
        <v>5628.779643599999</v>
      </c>
      <c r="I43" s="41">
        <f t="shared" si="6"/>
        <v>5641.9670435999997</v>
      </c>
      <c r="J43" s="41">
        <f t="shared" si="6"/>
        <v>5661.6205235999987</v>
      </c>
      <c r="K43" s="41">
        <f t="shared" si="6"/>
        <v>5663.1519635999994</v>
      </c>
      <c r="L43" s="41">
        <f t="shared" si="6"/>
        <v>5663.1519635999994</v>
      </c>
      <c r="M43" s="41">
        <f t="shared" si="6"/>
        <v>5663.1519635999994</v>
      </c>
      <c r="N43" s="41">
        <f t="shared" si="6"/>
        <v>5663.1519635999994</v>
      </c>
      <c r="O43" s="41">
        <f t="shared" si="6"/>
        <v>72886.141961600006</v>
      </c>
      <c r="P43" s="13"/>
      <c r="Q43" s="1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5.75" customHeight="1" x14ac:dyDescent="0.2">
      <c r="A44" s="6"/>
      <c r="B44" s="5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13"/>
      <c r="Q44" s="1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5.75" customHeight="1" x14ac:dyDescent="0.25">
      <c r="B45" s="5" t="s">
        <v>59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32"/>
      <c r="Q45" s="1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5.75" customHeight="1" x14ac:dyDescent="0.25">
      <c r="B46" s="14" t="s">
        <v>60</v>
      </c>
      <c r="C46" s="44">
        <v>6500</v>
      </c>
      <c r="D46" s="44">
        <v>6500</v>
      </c>
      <c r="E46" s="44">
        <v>6500</v>
      </c>
      <c r="F46" s="44">
        <v>6500</v>
      </c>
      <c r="G46" s="44">
        <v>6500</v>
      </c>
      <c r="H46" s="44">
        <v>6500</v>
      </c>
      <c r="I46" s="44">
        <v>6500</v>
      </c>
      <c r="J46" s="44">
        <v>6500</v>
      </c>
      <c r="K46" s="44">
        <v>6500</v>
      </c>
      <c r="L46" s="44">
        <v>6500</v>
      </c>
      <c r="M46" s="44">
        <v>6500</v>
      </c>
      <c r="N46" s="44">
        <v>6500</v>
      </c>
      <c r="O46" s="44">
        <f>SUM(C46:N46)</f>
        <v>78000</v>
      </c>
      <c r="P46" s="32"/>
      <c r="Q46" s="1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5.75" customHeight="1" thickBot="1" x14ac:dyDescent="0.3">
      <c r="B47" s="14" t="s">
        <v>61</v>
      </c>
      <c r="C47" s="51">
        <v>129753</v>
      </c>
      <c r="D47" s="44">
        <v>0</v>
      </c>
      <c r="E47" s="44">
        <v>0</v>
      </c>
      <c r="F47" s="44">
        <v>0</v>
      </c>
      <c r="G47" s="44">
        <v>0</v>
      </c>
      <c r="H47" s="44">
        <v>0</v>
      </c>
      <c r="I47" s="51">
        <v>129753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f>SUM(C47:N47)</f>
        <v>259506</v>
      </c>
      <c r="P47" s="30"/>
      <c r="Q47" s="1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5.75" customHeight="1" thickTop="1" thickBot="1" x14ac:dyDescent="0.3">
      <c r="B48" s="5" t="s">
        <v>62</v>
      </c>
      <c r="C48" s="45">
        <f t="shared" ref="C48:N48" si="7">SUM(C46:C47)</f>
        <v>136253</v>
      </c>
      <c r="D48" s="45">
        <f t="shared" si="7"/>
        <v>6500</v>
      </c>
      <c r="E48" s="45">
        <f t="shared" si="7"/>
        <v>6500</v>
      </c>
      <c r="F48" s="45">
        <f t="shared" si="7"/>
        <v>6500</v>
      </c>
      <c r="G48" s="45">
        <f t="shared" si="7"/>
        <v>6500</v>
      </c>
      <c r="H48" s="45">
        <f t="shared" si="7"/>
        <v>6500</v>
      </c>
      <c r="I48" s="45">
        <f t="shared" si="7"/>
        <v>136253</v>
      </c>
      <c r="J48" s="45">
        <f t="shared" si="7"/>
        <v>6500</v>
      </c>
      <c r="K48" s="45">
        <f t="shared" si="7"/>
        <v>6500</v>
      </c>
      <c r="L48" s="45">
        <f t="shared" si="7"/>
        <v>6500</v>
      </c>
      <c r="M48" s="45">
        <f t="shared" si="7"/>
        <v>6500</v>
      </c>
      <c r="N48" s="45">
        <f t="shared" si="7"/>
        <v>6500</v>
      </c>
      <c r="O48" s="45">
        <f>SUM(O46:O47)</f>
        <v>337506</v>
      </c>
      <c r="P48" s="32"/>
      <c r="Q48" s="1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5.75" customHeight="1" x14ac:dyDescent="0.25">
      <c r="A49" s="6"/>
      <c r="B49" s="6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61"/>
      <c r="P49" s="13"/>
      <c r="Q49" s="1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5.75" customHeight="1" x14ac:dyDescent="0.2">
      <c r="A50" s="6"/>
      <c r="B50" s="6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3"/>
      <c r="Q50" s="1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5.75" customHeight="1" thickBot="1" x14ac:dyDescent="0.25">
      <c r="A51" s="6"/>
      <c r="B51" s="5" t="s">
        <v>32</v>
      </c>
      <c r="C51" s="30">
        <f t="shared" ref="C51:N51" si="8">+C21+C31+C43+C48</f>
        <v>168423.86813819999</v>
      </c>
      <c r="D51" s="30">
        <f t="shared" si="8"/>
        <v>37328.138518200001</v>
      </c>
      <c r="E51" s="30">
        <f t="shared" si="8"/>
        <v>37332.690298200003</v>
      </c>
      <c r="F51" s="30">
        <f t="shared" si="8"/>
        <v>45609.690298200003</v>
      </c>
      <c r="G51" s="30">
        <f t="shared" si="8"/>
        <v>38110.779643599999</v>
      </c>
      <c r="H51" s="30">
        <f t="shared" si="8"/>
        <v>23075.779643599999</v>
      </c>
      <c r="I51" s="30">
        <f t="shared" si="8"/>
        <v>154341.96704359999</v>
      </c>
      <c r="J51" s="30">
        <f t="shared" si="8"/>
        <v>23108.620523599999</v>
      </c>
      <c r="K51" s="30">
        <f t="shared" si="8"/>
        <v>26645.151963600001</v>
      </c>
      <c r="L51" s="30">
        <f t="shared" si="8"/>
        <v>24610.151963600001</v>
      </c>
      <c r="M51" s="30">
        <f t="shared" si="8"/>
        <v>21333.151963600001</v>
      </c>
      <c r="N51" s="30">
        <f t="shared" si="8"/>
        <v>37286.151963600001</v>
      </c>
      <c r="O51" s="34">
        <f>SUM(C51:N51)</f>
        <v>637206.14196159982</v>
      </c>
      <c r="P51" s="62"/>
      <c r="Q51" s="1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5.75" customHeight="1" thickTop="1" x14ac:dyDescent="0.2">
      <c r="A52" s="6"/>
      <c r="B52" s="6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4"/>
      <c r="P52" s="13"/>
      <c r="Q52" s="1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5.75" customHeight="1" thickBot="1" x14ac:dyDescent="0.3">
      <c r="A53" s="12" t="s">
        <v>33</v>
      </c>
      <c r="B53" s="5" t="s">
        <v>34</v>
      </c>
      <c r="C53" s="31">
        <f t="shared" ref="C53:N53" si="9">+C12-C51</f>
        <v>-5992.5373074087256</v>
      </c>
      <c r="D53" s="31">
        <f t="shared" si="9"/>
        <v>128800.1923125913</v>
      </c>
      <c r="E53" s="31">
        <f t="shared" si="9"/>
        <v>128902.64053259129</v>
      </c>
      <c r="F53" s="31">
        <f t="shared" si="9"/>
        <v>120625.64053259129</v>
      </c>
      <c r="G53" s="31">
        <f t="shared" si="9"/>
        <v>126222.56118719128</v>
      </c>
      <c r="H53" s="31">
        <f t="shared" si="9"/>
        <v>141257.56118719128</v>
      </c>
      <c r="I53" s="31">
        <f t="shared" si="9"/>
        <v>10301.373787191289</v>
      </c>
      <c r="J53" s="31">
        <f t="shared" si="9"/>
        <v>141996.72030719128</v>
      </c>
      <c r="K53" s="31">
        <f t="shared" si="9"/>
        <v>138496.18886719126</v>
      </c>
      <c r="L53" s="31">
        <f t="shared" si="9"/>
        <v>140531.18886719126</v>
      </c>
      <c r="M53" s="31">
        <f t="shared" si="9"/>
        <v>143808.18886719126</v>
      </c>
      <c r="N53" s="31">
        <f t="shared" si="9"/>
        <v>127855.18886719127</v>
      </c>
      <c r="O53" s="34">
        <f>SUM(C53:N53)</f>
        <v>1342804.9080078953</v>
      </c>
      <c r="P53" s="13"/>
      <c r="Q53" s="1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5.75" customHeight="1" thickTop="1" x14ac:dyDescent="0.2">
      <c r="A54" s="6"/>
      <c r="B54" s="6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4"/>
      <c r="P54" s="13"/>
      <c r="Q54" s="1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5.75" customHeight="1" x14ac:dyDescent="0.2">
      <c r="A55" s="6"/>
      <c r="B55" s="6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4"/>
      <c r="P55" s="13"/>
      <c r="Q55" s="1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7" spans="1:36" ht="15" x14ac:dyDescent="0.2">
      <c r="O57" s="13"/>
      <c r="P57" s="13"/>
      <c r="Q57" s="1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5" x14ac:dyDescent="0.2">
      <c r="O58" s="13"/>
      <c r="P58" s="13"/>
      <c r="Q58" s="1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5" x14ac:dyDescent="0.2">
      <c r="O59" s="13"/>
      <c r="P59" s="13"/>
      <c r="Q59" s="1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5" x14ac:dyDescent="0.2">
      <c r="O60" s="13"/>
      <c r="P60" s="13"/>
      <c r="Q60" s="1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5" x14ac:dyDescent="0.2">
      <c r="A61" s="15"/>
      <c r="E61" s="13"/>
      <c r="F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15" x14ac:dyDescent="0.2">
      <c r="A62" s="15"/>
      <c r="C62" s="13"/>
      <c r="D62" s="13"/>
      <c r="E62" s="13"/>
      <c r="F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15" x14ac:dyDescent="0.2">
      <c r="A63" s="15"/>
      <c r="B63" s="15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15" x14ac:dyDescent="0.2">
      <c r="A64" s="15"/>
      <c r="B64" s="15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15" x14ac:dyDescent="0.2">
      <c r="A65" s="15"/>
      <c r="B65" s="15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5" x14ac:dyDescent="0.2">
      <c r="A66" s="15"/>
      <c r="B66" s="15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5" x14ac:dyDescent="0.2">
      <c r="A67" s="15"/>
      <c r="B67" s="15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5" x14ac:dyDescent="0.2">
      <c r="A68" s="15"/>
      <c r="B68" s="15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ht="15" x14ac:dyDescent="0.2">
      <c r="A69" s="15"/>
      <c r="B69" s="15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</row>
    <row r="70" spans="1:36" ht="15" x14ac:dyDescent="0.2">
      <c r="A70" s="15"/>
      <c r="B70" s="15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ht="15" x14ac:dyDescent="0.2">
      <c r="A71" s="15"/>
      <c r="B71" s="15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ht="15" x14ac:dyDescent="0.2">
      <c r="A72" s="15"/>
      <c r="B72" s="15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5" x14ac:dyDescent="0.2">
      <c r="A73" s="15"/>
      <c r="B73" s="15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5" x14ac:dyDescent="0.2">
      <c r="A74" s="15"/>
      <c r="B74" s="15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5" x14ac:dyDescent="0.2">
      <c r="A75" s="15"/>
      <c r="B75" s="15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15" x14ac:dyDescent="0.2">
      <c r="A76" s="15"/>
      <c r="B76" s="15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15" x14ac:dyDescent="0.2">
      <c r="A77" s="15"/>
      <c r="B77" s="15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15" x14ac:dyDescent="0.2">
      <c r="A78" s="15"/>
      <c r="B78" s="15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15" x14ac:dyDescent="0.2">
      <c r="A79" s="15"/>
      <c r="B79" s="15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5" x14ac:dyDescent="0.2">
      <c r="A80" s="15"/>
      <c r="B80" s="15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5" x14ac:dyDescent="0.2">
      <c r="A81" s="15"/>
      <c r="B81" s="15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5" x14ac:dyDescent="0.2">
      <c r="A82" s="15"/>
      <c r="B82" s="15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5" x14ac:dyDescent="0.2">
      <c r="A83" s="15"/>
      <c r="B83" s="15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5" x14ac:dyDescent="0.2">
      <c r="A84" s="15"/>
      <c r="B84" s="15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5" x14ac:dyDescent="0.2">
      <c r="A85" s="15"/>
      <c r="B85" s="15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5" x14ac:dyDescent="0.2">
      <c r="A86" s="15"/>
      <c r="B86" s="15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5" x14ac:dyDescent="0.2">
      <c r="A87" s="6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5" x14ac:dyDescent="0.2">
      <c r="A88" s="6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5" x14ac:dyDescent="0.2">
      <c r="A89" s="6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15" x14ac:dyDescent="0.2">
      <c r="A90" s="6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5" x14ac:dyDescent="0.2">
      <c r="A91" s="6"/>
      <c r="B91" s="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15" x14ac:dyDescent="0.2">
      <c r="A92" s="6"/>
      <c r="B92" s="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5" x14ac:dyDescent="0.2">
      <c r="A93" s="6"/>
      <c r="B93" s="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15" x14ac:dyDescent="0.2">
      <c r="A94" s="6"/>
      <c r="B94" s="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15" x14ac:dyDescent="0.2">
      <c r="A95" s="6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15" x14ac:dyDescent="0.2">
      <c r="A96" s="6"/>
      <c r="B96" s="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15" x14ac:dyDescent="0.2">
      <c r="A97" s="6"/>
      <c r="B97" s="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15" x14ac:dyDescent="0.2">
      <c r="A98" s="6"/>
      <c r="B98" s="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15" x14ac:dyDescent="0.2">
      <c r="A99" s="6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15" x14ac:dyDescent="0.2">
      <c r="A100" s="6"/>
      <c r="B100" s="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5" x14ac:dyDescent="0.2">
      <c r="A101" s="6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5" x14ac:dyDescent="0.2">
      <c r="A102" s="6"/>
      <c r="B102" s="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5" x14ac:dyDescent="0.2">
      <c r="A103" s="6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5" x14ac:dyDescent="0.2">
      <c r="A104" s="6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5" x14ac:dyDescent="0.2">
      <c r="A105" s="6"/>
      <c r="B105" s="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5" x14ac:dyDescent="0.2">
      <c r="A106" s="6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5" x14ac:dyDescent="0.2">
      <c r="A107" s="6"/>
      <c r="B107" s="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5" x14ac:dyDescent="0.2">
      <c r="A108" s="6"/>
      <c r="B108" s="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15" x14ac:dyDescent="0.2">
      <c r="A109" s="6"/>
      <c r="B109" s="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15" x14ac:dyDescent="0.2">
      <c r="A110" s="6"/>
      <c r="B110" s="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15" x14ac:dyDescent="0.2">
      <c r="A111" s="6"/>
      <c r="B111" s="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5" x14ac:dyDescent="0.2">
      <c r="A112" s="6"/>
      <c r="B112" s="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5" x14ac:dyDescent="0.2">
      <c r="A113" s="6"/>
      <c r="B113" s="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5" x14ac:dyDescent="0.2">
      <c r="A114" s="6"/>
      <c r="B114" s="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5" x14ac:dyDescent="0.2">
      <c r="A115" s="6"/>
      <c r="B115" s="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5" x14ac:dyDescent="0.2">
      <c r="A116" s="6"/>
      <c r="B116" s="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5" x14ac:dyDescent="0.2">
      <c r="A117" s="6"/>
      <c r="B117" s="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5" x14ac:dyDescent="0.2">
      <c r="A118" s="6"/>
      <c r="B118" s="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5" x14ac:dyDescent="0.2">
      <c r="A119" s="6"/>
      <c r="B119" s="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15" x14ac:dyDescent="0.2">
      <c r="A120" s="6"/>
      <c r="B120" s="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15" x14ac:dyDescent="0.2">
      <c r="A121" s="6"/>
      <c r="B121" s="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15" x14ac:dyDescent="0.2">
      <c r="A122" s="6"/>
      <c r="B122" s="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15" x14ac:dyDescent="0.2">
      <c r="A123" s="6"/>
      <c r="B123" s="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15" x14ac:dyDescent="0.2">
      <c r="A124" s="6"/>
      <c r="B124" s="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5" x14ac:dyDescent="0.2">
      <c r="A125" s="6"/>
      <c r="B125" s="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5" x14ac:dyDescent="0.2">
      <c r="A126" s="6"/>
      <c r="B126" s="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5" x14ac:dyDescent="0.2">
      <c r="A127" s="6"/>
      <c r="B127" s="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5" x14ac:dyDescent="0.2">
      <c r="A128" s="6"/>
      <c r="B128" s="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1:36" ht="15" x14ac:dyDescent="0.2">
      <c r="A129" s="6"/>
      <c r="B129" s="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1:36" ht="15" x14ac:dyDescent="0.2">
      <c r="A130" s="6"/>
      <c r="B130" s="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1:36" ht="15" x14ac:dyDescent="0.2">
      <c r="A131" s="6"/>
      <c r="B131" s="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1:36" ht="15" x14ac:dyDescent="0.2">
      <c r="A132" s="6"/>
      <c r="B132" s="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</row>
    <row r="133" spans="1:36" ht="15" x14ac:dyDescent="0.2">
      <c r="A133" s="6"/>
      <c r="B133" s="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1:36" ht="15" x14ac:dyDescent="0.2">
      <c r="A134" s="6"/>
      <c r="B134" s="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1:36" ht="15" x14ac:dyDescent="0.2">
      <c r="A135" s="6"/>
      <c r="B135" s="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</row>
    <row r="136" spans="1:36" ht="15" x14ac:dyDescent="0.2">
      <c r="A136" s="6"/>
      <c r="B136" s="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</row>
    <row r="137" spans="1:36" ht="15" x14ac:dyDescent="0.2">
      <c r="A137" s="6"/>
      <c r="B137" s="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</row>
    <row r="138" spans="1:36" ht="15" x14ac:dyDescent="0.2">
      <c r="A138" s="6"/>
      <c r="B138" s="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</row>
    <row r="139" spans="1:36" ht="15" x14ac:dyDescent="0.2">
      <c r="A139" s="6"/>
      <c r="B139" s="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</row>
    <row r="140" spans="1:36" ht="15" x14ac:dyDescent="0.2">
      <c r="A140" s="6"/>
      <c r="B140" s="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</row>
    <row r="141" spans="1:36" ht="15" x14ac:dyDescent="0.2">
      <c r="A141" s="6"/>
      <c r="B141" s="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</row>
    <row r="142" spans="1:36" ht="15" x14ac:dyDescent="0.2">
      <c r="A142" s="6"/>
      <c r="B142" s="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</row>
    <row r="143" spans="1:36" ht="15" x14ac:dyDescent="0.2">
      <c r="A143" s="6"/>
      <c r="B143" s="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</row>
    <row r="144" spans="1:36" ht="15" x14ac:dyDescent="0.2">
      <c r="A144" s="6"/>
      <c r="B144" s="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15" x14ac:dyDescent="0.2">
      <c r="A145" s="6"/>
      <c r="B145" s="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</row>
    <row r="146" spans="1:36" ht="15" x14ac:dyDescent="0.2">
      <c r="A146" s="6"/>
      <c r="B146" s="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</row>
    <row r="147" spans="1:36" ht="15" x14ac:dyDescent="0.2">
      <c r="A147" s="6"/>
      <c r="B147" s="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</row>
    <row r="148" spans="1:36" ht="15" x14ac:dyDescent="0.2">
      <c r="A148" s="6"/>
      <c r="B148" s="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</row>
    <row r="149" spans="1:36" ht="15" x14ac:dyDescent="0.2">
      <c r="A149" s="6"/>
      <c r="B149" s="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</row>
    <row r="150" spans="1:36" ht="15" x14ac:dyDescent="0.2">
      <c r="A150" s="6"/>
      <c r="B150" s="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</row>
    <row r="151" spans="1:36" ht="15" x14ac:dyDescent="0.2">
      <c r="A151" s="6"/>
      <c r="B151" s="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</row>
    <row r="152" spans="1:36" ht="15" x14ac:dyDescent="0.2">
      <c r="A152" s="6"/>
      <c r="B152" s="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</row>
    <row r="153" spans="1:36" ht="15" x14ac:dyDescent="0.2">
      <c r="A153" s="6"/>
      <c r="B153" s="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</row>
    <row r="154" spans="1:36" ht="15" x14ac:dyDescent="0.2">
      <c r="A154" s="6"/>
      <c r="B154" s="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</row>
    <row r="155" spans="1:36" ht="15" x14ac:dyDescent="0.2">
      <c r="A155" s="6"/>
      <c r="B155" s="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</row>
    <row r="156" spans="1:36" ht="15" x14ac:dyDescent="0.2">
      <c r="A156" s="6"/>
      <c r="B156" s="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</row>
    <row r="157" spans="1:36" ht="15" x14ac:dyDescent="0.2">
      <c r="A157" s="6"/>
      <c r="B157" s="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</row>
    <row r="158" spans="1:36" ht="15" x14ac:dyDescent="0.2">
      <c r="A158" s="6"/>
      <c r="B158" s="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</row>
    <row r="159" spans="1:36" ht="15" x14ac:dyDescent="0.2">
      <c r="A159" s="6"/>
      <c r="B159" s="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</row>
    <row r="160" spans="1:36" ht="15" x14ac:dyDescent="0.2">
      <c r="A160" s="6"/>
      <c r="B160" s="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</row>
    <row r="161" spans="1:36" ht="15" x14ac:dyDescent="0.2">
      <c r="A161" s="6"/>
      <c r="B161" s="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</row>
    <row r="162" spans="1:36" ht="15" x14ac:dyDescent="0.2">
      <c r="A162" s="6"/>
      <c r="B162" s="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</row>
    <row r="163" spans="1:36" ht="15" x14ac:dyDescent="0.2">
      <c r="A163" s="6"/>
      <c r="B163" s="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</row>
    <row r="164" spans="1:36" ht="15" x14ac:dyDescent="0.2">
      <c r="A164" s="6"/>
      <c r="B164" s="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</row>
    <row r="165" spans="1:36" ht="15" x14ac:dyDescent="0.2">
      <c r="A165" s="6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</row>
    <row r="166" spans="1:36" ht="15" x14ac:dyDescent="0.2">
      <c r="A166" s="6"/>
      <c r="B166" s="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</row>
    <row r="167" spans="1:36" ht="15" x14ac:dyDescent="0.2">
      <c r="A167" s="6"/>
      <c r="B167" s="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</row>
    <row r="168" spans="1:36" ht="15" x14ac:dyDescent="0.2">
      <c r="A168" s="6"/>
      <c r="B168" s="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</row>
    <row r="169" spans="1:36" ht="15" x14ac:dyDescent="0.2">
      <c r="A169" s="6"/>
      <c r="B169" s="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</row>
    <row r="170" spans="1:36" ht="15" x14ac:dyDescent="0.2">
      <c r="A170" s="6"/>
      <c r="B170" s="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</row>
    <row r="171" spans="1:36" ht="15" x14ac:dyDescent="0.2">
      <c r="A171" s="6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</row>
    <row r="172" spans="1:36" ht="15" x14ac:dyDescent="0.2">
      <c r="A172" s="6"/>
      <c r="B172" s="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</row>
    <row r="173" spans="1:36" ht="15" x14ac:dyDescent="0.2">
      <c r="A173" s="6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</row>
    <row r="174" spans="1:36" ht="15" x14ac:dyDescent="0.2">
      <c r="A174" s="6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</row>
    <row r="175" spans="1:36" ht="15" x14ac:dyDescent="0.2">
      <c r="A175" s="6"/>
      <c r="B175" s="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</row>
    <row r="176" spans="1:36" ht="15" x14ac:dyDescent="0.2">
      <c r="A176" s="6"/>
      <c r="B176" s="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</row>
    <row r="177" spans="1:36" ht="15" x14ac:dyDescent="0.2">
      <c r="A177" s="6"/>
      <c r="B177" s="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</row>
    <row r="178" spans="1:36" ht="15" x14ac:dyDescent="0.2">
      <c r="A178" s="6"/>
      <c r="B178" s="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</row>
    <row r="179" spans="1:36" ht="15" x14ac:dyDescent="0.2">
      <c r="A179" s="6"/>
      <c r="B179" s="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</row>
    <row r="180" spans="1:36" ht="15" x14ac:dyDescent="0.2">
      <c r="A180" s="6"/>
      <c r="B180" s="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</row>
    <row r="181" spans="1:36" ht="15" x14ac:dyDescent="0.2">
      <c r="A181" s="6"/>
      <c r="B181" s="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</row>
    <row r="182" spans="1:36" ht="15" x14ac:dyDescent="0.2">
      <c r="A182" s="6"/>
      <c r="B182" s="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</row>
    <row r="183" spans="1:36" ht="15" x14ac:dyDescent="0.2">
      <c r="A183" s="6"/>
      <c r="B183" s="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</row>
    <row r="184" spans="1:36" ht="15" x14ac:dyDescent="0.2">
      <c r="A184" s="6"/>
      <c r="B184" s="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</row>
    <row r="185" spans="1:36" ht="15" x14ac:dyDescent="0.2">
      <c r="A185" s="6"/>
      <c r="B185" s="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</row>
    <row r="186" spans="1:36" ht="15" x14ac:dyDescent="0.2">
      <c r="A186" s="6"/>
      <c r="B186" s="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</row>
    <row r="187" spans="1:36" ht="15" x14ac:dyDescent="0.2">
      <c r="A187" s="6"/>
      <c r="B187" s="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</row>
    <row r="188" spans="1:36" ht="15" x14ac:dyDescent="0.2">
      <c r="A188" s="6"/>
      <c r="B188" s="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</row>
    <row r="189" spans="1:36" ht="15" x14ac:dyDescent="0.2">
      <c r="A189" s="6"/>
      <c r="B189" s="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</row>
    <row r="190" spans="1:36" ht="15" x14ac:dyDescent="0.2">
      <c r="A190" s="6"/>
      <c r="B190" s="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</row>
    <row r="191" spans="1:36" ht="15" x14ac:dyDescent="0.2">
      <c r="A191" s="6"/>
      <c r="B191" s="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</row>
    <row r="192" spans="1:36" ht="15" x14ac:dyDescent="0.2">
      <c r="A192" s="6"/>
      <c r="B192" s="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</row>
    <row r="193" spans="1:36" ht="15" x14ac:dyDescent="0.2">
      <c r="A193" s="6"/>
      <c r="B193" s="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</row>
    <row r="194" spans="1:36" ht="15" x14ac:dyDescent="0.2">
      <c r="A194" s="6"/>
      <c r="B194" s="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</row>
    <row r="195" spans="1:36" ht="15" x14ac:dyDescent="0.2">
      <c r="A195" s="6"/>
      <c r="B195" s="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</row>
    <row r="196" spans="1:36" ht="15" x14ac:dyDescent="0.2">
      <c r="A196" s="6"/>
      <c r="B196" s="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</row>
    <row r="197" spans="1:36" ht="15" x14ac:dyDescent="0.2">
      <c r="A197" s="6"/>
      <c r="B197" s="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</row>
    <row r="198" spans="1:36" ht="15" x14ac:dyDescent="0.2">
      <c r="A198" s="6"/>
      <c r="B198" s="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</row>
    <row r="199" spans="1:36" ht="15" x14ac:dyDescent="0.2">
      <c r="A199" s="6"/>
      <c r="B199" s="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</row>
    <row r="200" spans="1:36" ht="15" x14ac:dyDescent="0.2">
      <c r="A200" s="6"/>
      <c r="B200" s="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</row>
    <row r="201" spans="1:36" ht="15" x14ac:dyDescent="0.2">
      <c r="A201" s="6"/>
      <c r="B201" s="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</row>
    <row r="202" spans="1:36" ht="15" x14ac:dyDescent="0.2">
      <c r="A202" s="6"/>
      <c r="B202" s="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</row>
    <row r="203" spans="1:36" ht="15" x14ac:dyDescent="0.2">
      <c r="A203" s="6"/>
      <c r="B203" s="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</row>
    <row r="204" spans="1:36" ht="15" x14ac:dyDescent="0.2">
      <c r="A204" s="6"/>
      <c r="B204" s="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</row>
    <row r="205" spans="1:36" ht="15" x14ac:dyDescent="0.2">
      <c r="A205" s="6"/>
      <c r="B205" s="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</row>
    <row r="206" spans="1:36" ht="15" x14ac:dyDescent="0.2">
      <c r="A206" s="6"/>
      <c r="B206" s="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</row>
    <row r="207" spans="1:36" ht="15" x14ac:dyDescent="0.2">
      <c r="A207" s="6"/>
      <c r="B207" s="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</row>
    <row r="208" spans="1:36" ht="15" x14ac:dyDescent="0.2">
      <c r="A208" s="6"/>
      <c r="B208" s="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</row>
    <row r="209" spans="1:36" ht="15" x14ac:dyDescent="0.2">
      <c r="A209" s="6"/>
      <c r="B209" s="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</row>
    <row r="210" spans="1:36" ht="15" x14ac:dyDescent="0.2">
      <c r="A210" s="6"/>
      <c r="B210" s="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</row>
    <row r="211" spans="1:36" ht="15" x14ac:dyDescent="0.2">
      <c r="A211" s="6"/>
      <c r="B211" s="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</row>
    <row r="212" spans="1:36" ht="15" x14ac:dyDescent="0.2">
      <c r="A212" s="6"/>
      <c r="B212" s="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</row>
    <row r="213" spans="1:36" ht="15" x14ac:dyDescent="0.2">
      <c r="A213" s="6"/>
      <c r="B213" s="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</row>
    <row r="214" spans="1:36" ht="15" x14ac:dyDescent="0.2">
      <c r="A214" s="6"/>
      <c r="B214" s="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</row>
    <row r="215" spans="1:36" ht="15" x14ac:dyDescent="0.2">
      <c r="A215" s="6"/>
      <c r="B215" s="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</row>
    <row r="216" spans="1:36" ht="15" x14ac:dyDescent="0.2">
      <c r="A216" s="6"/>
      <c r="B216" s="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</row>
    <row r="217" spans="1:36" ht="15" x14ac:dyDescent="0.2">
      <c r="A217" s="6"/>
      <c r="B217" s="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</row>
    <row r="218" spans="1:36" ht="15" x14ac:dyDescent="0.2">
      <c r="A218" s="6"/>
      <c r="B218" s="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</row>
    <row r="219" spans="1:36" ht="15" x14ac:dyDescent="0.2">
      <c r="A219" s="6"/>
      <c r="B219" s="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</row>
    <row r="220" spans="1:36" ht="15" x14ac:dyDescent="0.2">
      <c r="A220" s="6"/>
      <c r="B220" s="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</row>
    <row r="221" spans="1:36" ht="15" x14ac:dyDescent="0.2">
      <c r="A221" s="6"/>
      <c r="B221" s="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</row>
    <row r="222" spans="1:36" ht="15" x14ac:dyDescent="0.2">
      <c r="A222" s="6"/>
      <c r="B222" s="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</row>
    <row r="223" spans="1:36" ht="15" x14ac:dyDescent="0.2">
      <c r="A223" s="6"/>
      <c r="B223" s="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</row>
    <row r="224" spans="1:36" ht="15" x14ac:dyDescent="0.2">
      <c r="A224" s="6"/>
      <c r="B224" s="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</row>
    <row r="225" spans="1:36" ht="15" x14ac:dyDescent="0.2">
      <c r="A225" s="6"/>
      <c r="B225" s="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</row>
    <row r="226" spans="1:36" ht="15" x14ac:dyDescent="0.2">
      <c r="A226" s="6"/>
      <c r="B226" s="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</row>
    <row r="227" spans="1:36" ht="15" x14ac:dyDescent="0.2">
      <c r="A227" s="6"/>
      <c r="B227" s="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</row>
    <row r="228" spans="1:36" ht="15" x14ac:dyDescent="0.2">
      <c r="A228" s="6"/>
      <c r="B228" s="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</row>
    <row r="229" spans="1:36" ht="15" x14ac:dyDescent="0.2">
      <c r="A229" s="6"/>
      <c r="B229" s="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</row>
    <row r="230" spans="1:36" ht="15" x14ac:dyDescent="0.2">
      <c r="A230" s="6"/>
      <c r="B230" s="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</row>
    <row r="231" spans="1:36" ht="15" x14ac:dyDescent="0.2">
      <c r="A231" s="6"/>
      <c r="B231" s="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</row>
    <row r="232" spans="1:36" ht="15" x14ac:dyDescent="0.2">
      <c r="A232" s="6"/>
      <c r="B232" s="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</row>
    <row r="233" spans="1:36" ht="15" x14ac:dyDescent="0.2">
      <c r="A233" s="6"/>
      <c r="B233" s="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</row>
    <row r="234" spans="1:36" ht="15" x14ac:dyDescent="0.2">
      <c r="A234" s="6"/>
      <c r="B234" s="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</row>
    <row r="235" spans="1:36" ht="15" x14ac:dyDescent="0.2">
      <c r="A235" s="6"/>
      <c r="B235" s="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</row>
    <row r="236" spans="1:36" ht="15" x14ac:dyDescent="0.2">
      <c r="A236" s="6"/>
      <c r="B236" s="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</row>
    <row r="237" spans="1:36" ht="15" x14ac:dyDescent="0.2">
      <c r="A237" s="6"/>
      <c r="B237" s="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</row>
    <row r="238" spans="1:36" ht="15" x14ac:dyDescent="0.2">
      <c r="A238" s="6"/>
      <c r="B238" s="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</row>
    <row r="239" spans="1:36" ht="15" x14ac:dyDescent="0.2">
      <c r="A239" s="6"/>
      <c r="B239" s="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</row>
    <row r="240" spans="1:36" ht="15" x14ac:dyDescent="0.2">
      <c r="A240" s="6"/>
      <c r="B240" s="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</row>
    <row r="241" spans="1:36" ht="15" x14ac:dyDescent="0.2">
      <c r="A241" s="6"/>
      <c r="B241" s="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</row>
    <row r="242" spans="1:36" ht="15" x14ac:dyDescent="0.2">
      <c r="A242" s="6"/>
      <c r="B242" s="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</row>
    <row r="243" spans="1:36" ht="15" x14ac:dyDescent="0.2">
      <c r="A243" s="6"/>
      <c r="B243" s="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</row>
    <row r="244" spans="1:36" ht="15" x14ac:dyDescent="0.2">
      <c r="A244" s="6"/>
      <c r="B244" s="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</row>
    <row r="245" spans="1:36" ht="15" x14ac:dyDescent="0.2">
      <c r="A245" s="6"/>
      <c r="B245" s="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</row>
    <row r="246" spans="1:36" ht="15" x14ac:dyDescent="0.2">
      <c r="A246" s="6"/>
      <c r="B246" s="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</row>
    <row r="247" spans="1:36" ht="15" x14ac:dyDescent="0.2">
      <c r="A247" s="6"/>
      <c r="B247" s="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</row>
    <row r="248" spans="1:36" ht="15" x14ac:dyDescent="0.2">
      <c r="A248" s="6"/>
      <c r="B248" s="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</row>
    <row r="249" spans="1:36" ht="15" x14ac:dyDescent="0.2">
      <c r="A249" s="6"/>
      <c r="B249" s="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</row>
    <row r="250" spans="1:36" ht="15" x14ac:dyDescent="0.2">
      <c r="A250" s="6"/>
      <c r="B250" s="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</row>
    <row r="251" spans="1:36" ht="15" x14ac:dyDescent="0.2">
      <c r="A251" s="6"/>
      <c r="B251" s="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</row>
    <row r="252" spans="1:36" ht="15" x14ac:dyDescent="0.2">
      <c r="A252" s="6"/>
      <c r="B252" s="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36" ht="15" x14ac:dyDescent="0.2">
      <c r="A253" s="6"/>
      <c r="B253" s="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36" ht="15" x14ac:dyDescent="0.2">
      <c r="A254" s="6"/>
      <c r="B254" s="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  <row r="255" spans="1:36" ht="15" x14ac:dyDescent="0.2">
      <c r="A255" s="6"/>
      <c r="B255" s="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</row>
    <row r="256" spans="1:36" ht="15" x14ac:dyDescent="0.2">
      <c r="A256" s="6"/>
      <c r="B256" s="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</row>
    <row r="257" spans="1:36" ht="15" x14ac:dyDescent="0.2">
      <c r="A257" s="6"/>
      <c r="B257" s="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</row>
    <row r="258" spans="1:36" ht="15" x14ac:dyDescent="0.2">
      <c r="A258" s="6"/>
      <c r="B258" s="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</row>
    <row r="259" spans="1:36" ht="15" x14ac:dyDescent="0.2">
      <c r="A259" s="6"/>
      <c r="B259" s="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36" ht="15" x14ac:dyDescent="0.2">
      <c r="A260" s="6"/>
      <c r="B260" s="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36" ht="15" x14ac:dyDescent="0.2">
      <c r="A261" s="6"/>
      <c r="B261" s="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36" ht="15" x14ac:dyDescent="0.2">
      <c r="A262" s="6"/>
      <c r="B262" s="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</sheetData>
  <pageMargins left="0.7" right="0.7" top="0.75" bottom="0.75" header="0.3" footer="0.3"/>
  <pageSetup paperSize="5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tabSelected="1" zoomScale="75" zoomScaleNormal="75" workbookViewId="0">
      <selection sqref="A1:O37"/>
    </sheetView>
  </sheetViews>
  <sheetFormatPr defaultRowHeight="15" x14ac:dyDescent="0.25"/>
  <cols>
    <col min="1" max="1" width="41.5703125" customWidth="1"/>
    <col min="2" max="2" width="15.85546875" style="24" customWidth="1"/>
    <col min="3" max="3" width="11.5703125" style="24" customWidth="1"/>
    <col min="4" max="4" width="14.28515625" style="24" customWidth="1"/>
    <col min="5" max="5" width="14.5703125" style="24" customWidth="1"/>
    <col min="6" max="6" width="13.5703125" style="24" customWidth="1"/>
    <col min="7" max="7" width="13.140625" style="24" customWidth="1"/>
    <col min="8" max="8" width="13.7109375" style="24" bestFit="1" customWidth="1"/>
    <col min="9" max="9" width="12.140625" style="24" customWidth="1"/>
    <col min="10" max="10" width="13" style="24" customWidth="1"/>
    <col min="11" max="11" width="12.7109375" style="24" customWidth="1"/>
    <col min="12" max="12" width="11.140625" style="24" customWidth="1"/>
    <col min="13" max="13" width="11.5703125" style="24" customWidth="1"/>
    <col min="14" max="14" width="14.140625" style="24" customWidth="1"/>
    <col min="15" max="15" width="12.7109375" style="24" bestFit="1" customWidth="1"/>
    <col min="16" max="16" width="22.28515625" customWidth="1"/>
  </cols>
  <sheetData>
    <row r="1" spans="1:16" x14ac:dyDescent="0.25">
      <c r="A1" s="16" t="s">
        <v>38</v>
      </c>
      <c r="B1" s="2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6" x14ac:dyDescent="0.25">
      <c r="A2" s="16" t="s">
        <v>35</v>
      </c>
      <c r="B2" s="22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58"/>
    </row>
    <row r="3" spans="1:16" x14ac:dyDescent="0.25">
      <c r="A3" s="16" t="s">
        <v>132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17"/>
    </row>
    <row r="4" spans="1:16" ht="15.75" thickBot="1" x14ac:dyDescent="0.3">
      <c r="A4" s="18"/>
      <c r="B4" s="19" t="s">
        <v>36</v>
      </c>
      <c r="C4" s="20" t="s">
        <v>0</v>
      </c>
      <c r="D4" s="20" t="s">
        <v>1</v>
      </c>
      <c r="E4" s="20" t="s">
        <v>2</v>
      </c>
      <c r="F4" s="20" t="s">
        <v>3</v>
      </c>
      <c r="G4" s="20" t="s">
        <v>4</v>
      </c>
      <c r="H4" s="20" t="s">
        <v>5</v>
      </c>
      <c r="I4" s="20" t="s">
        <v>6</v>
      </c>
      <c r="J4" s="20" t="s">
        <v>7</v>
      </c>
      <c r="K4" s="20" t="s">
        <v>8</v>
      </c>
      <c r="L4" s="20" t="s">
        <v>9</v>
      </c>
      <c r="M4" s="20" t="s">
        <v>10</v>
      </c>
      <c r="N4" s="20" t="s">
        <v>11</v>
      </c>
      <c r="O4" s="20" t="s">
        <v>12</v>
      </c>
    </row>
    <row r="5" spans="1:16" ht="15.75" x14ac:dyDescent="0.25">
      <c r="A5" s="21"/>
      <c r="B5" s="23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6" ht="15.75" x14ac:dyDescent="0.25">
      <c r="A6" s="16" t="s">
        <v>37</v>
      </c>
      <c r="B6" s="22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6" x14ac:dyDescent="0.25">
      <c r="A7" s="21" t="s">
        <v>110</v>
      </c>
      <c r="B7" s="24">
        <v>203</v>
      </c>
      <c r="C7" s="27">
        <v>12833.33</v>
      </c>
      <c r="D7" s="27">
        <v>12833.33</v>
      </c>
      <c r="E7" s="27">
        <v>12833.33</v>
      </c>
      <c r="F7" s="27">
        <v>12833.33</v>
      </c>
      <c r="G7" s="27">
        <v>10833.34</v>
      </c>
      <c r="H7" s="27">
        <v>10833.34</v>
      </c>
      <c r="I7" s="27">
        <v>10833.34</v>
      </c>
      <c r="J7" s="27">
        <v>10833.34</v>
      </c>
      <c r="K7" s="27">
        <v>10833.34</v>
      </c>
      <c r="L7" s="27">
        <v>10833.34</v>
      </c>
      <c r="M7" s="27">
        <v>10833.34</v>
      </c>
      <c r="N7" s="27">
        <v>10833.34</v>
      </c>
      <c r="O7" s="27">
        <f>SUM(C7:N7)</f>
        <v>138000.03999999998</v>
      </c>
    </row>
    <row r="8" spans="1:16" x14ac:dyDescent="0.25">
      <c r="A8" t="s">
        <v>57</v>
      </c>
      <c r="B8" s="24">
        <v>205</v>
      </c>
      <c r="C8" s="27">
        <v>2900</v>
      </c>
      <c r="D8" s="27">
        <v>2900</v>
      </c>
      <c r="E8" s="27">
        <v>2900</v>
      </c>
      <c r="F8" s="27">
        <v>2900</v>
      </c>
      <c r="G8" s="27">
        <v>2900</v>
      </c>
      <c r="H8" s="27">
        <v>2900</v>
      </c>
      <c r="I8" s="27">
        <v>2900</v>
      </c>
      <c r="J8" s="27">
        <v>3335</v>
      </c>
      <c r="K8" s="27">
        <v>3335</v>
      </c>
      <c r="L8" s="27">
        <v>3335</v>
      </c>
      <c r="M8" s="27">
        <v>3335</v>
      </c>
      <c r="N8" s="27">
        <v>3335</v>
      </c>
      <c r="O8" s="27">
        <f t="shared" ref="O8:O29" si="0">SUM(C8:N8)</f>
        <v>36975</v>
      </c>
    </row>
    <row r="9" spans="1:16" x14ac:dyDescent="0.25">
      <c r="A9" t="s">
        <v>56</v>
      </c>
      <c r="B9" s="24">
        <v>207</v>
      </c>
      <c r="C9" s="27">
        <v>1690</v>
      </c>
      <c r="D9" s="27">
        <v>1690</v>
      </c>
      <c r="E9" s="27">
        <v>1690</v>
      </c>
      <c r="F9" s="27">
        <v>1690</v>
      </c>
      <c r="G9" s="27">
        <v>1788</v>
      </c>
      <c r="H9" s="27">
        <v>1788</v>
      </c>
      <c r="I9" s="27">
        <v>1788</v>
      </c>
      <c r="J9" s="27">
        <v>1788</v>
      </c>
      <c r="K9" s="27">
        <v>1788</v>
      </c>
      <c r="L9" s="27">
        <v>1788</v>
      </c>
      <c r="M9" s="27">
        <v>1788</v>
      </c>
      <c r="N9" s="27">
        <v>1788</v>
      </c>
      <c r="O9" s="27">
        <f t="shared" si="0"/>
        <v>21064</v>
      </c>
    </row>
    <row r="10" spans="1:16" x14ac:dyDescent="0.25">
      <c r="A10" t="s">
        <v>55</v>
      </c>
      <c r="B10" s="24">
        <v>209</v>
      </c>
      <c r="C10" s="27">
        <v>6480</v>
      </c>
      <c r="D10" s="27">
        <v>6480</v>
      </c>
      <c r="E10" s="27">
        <v>6480</v>
      </c>
      <c r="F10" s="27">
        <v>6480</v>
      </c>
      <c r="G10" s="27">
        <v>6480</v>
      </c>
      <c r="H10" s="27">
        <v>6480</v>
      </c>
      <c r="I10" s="27">
        <v>6480</v>
      </c>
      <c r="J10" s="27">
        <v>6480</v>
      </c>
      <c r="K10" s="27">
        <v>6480</v>
      </c>
      <c r="L10" s="27">
        <v>6480</v>
      </c>
      <c r="M10" s="27">
        <v>6480</v>
      </c>
      <c r="N10" s="27">
        <v>6480</v>
      </c>
      <c r="O10" s="27">
        <f t="shared" si="0"/>
        <v>77760</v>
      </c>
    </row>
    <row r="11" spans="1:16" x14ac:dyDescent="0.25">
      <c r="A11" t="s">
        <v>136</v>
      </c>
      <c r="B11" s="24">
        <v>213</v>
      </c>
      <c r="C11" s="27">
        <v>1900</v>
      </c>
      <c r="D11" s="27">
        <v>1900</v>
      </c>
      <c r="E11" s="27">
        <v>1900</v>
      </c>
      <c r="F11" s="27">
        <v>1900</v>
      </c>
      <c r="G11" s="27">
        <v>1900</v>
      </c>
      <c r="H11" s="27">
        <v>1900</v>
      </c>
      <c r="I11" s="27">
        <v>1900</v>
      </c>
      <c r="J11" s="27">
        <v>1900</v>
      </c>
      <c r="K11" s="27">
        <v>1900</v>
      </c>
      <c r="L11" s="27">
        <v>1900</v>
      </c>
      <c r="M11" s="27">
        <v>1900</v>
      </c>
      <c r="N11" s="27">
        <v>1900</v>
      </c>
      <c r="O11" s="27">
        <f t="shared" si="0"/>
        <v>22800</v>
      </c>
    </row>
    <row r="12" spans="1:16" x14ac:dyDescent="0.25">
      <c r="A12" t="s">
        <v>117</v>
      </c>
      <c r="B12" s="24" t="s">
        <v>39</v>
      </c>
      <c r="C12" s="27">
        <v>1821</v>
      </c>
      <c r="D12" s="27">
        <v>1821</v>
      </c>
      <c r="E12" s="27">
        <v>1821</v>
      </c>
      <c r="F12" s="27">
        <v>1821</v>
      </c>
      <c r="G12" s="27">
        <v>1821</v>
      </c>
      <c r="H12" s="27">
        <v>1821</v>
      </c>
      <c r="I12" s="27">
        <v>1821</v>
      </c>
      <c r="J12" s="27">
        <v>1821</v>
      </c>
      <c r="K12" s="27">
        <v>1857</v>
      </c>
      <c r="L12" s="27">
        <v>1857</v>
      </c>
      <c r="M12" s="27">
        <v>1857</v>
      </c>
      <c r="N12" s="27">
        <v>1857</v>
      </c>
      <c r="O12" s="27">
        <f t="shared" si="0"/>
        <v>21996</v>
      </c>
    </row>
    <row r="13" spans="1:16" x14ac:dyDescent="0.25">
      <c r="A13" t="s">
        <v>48</v>
      </c>
      <c r="B13" s="24" t="s">
        <v>40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f t="shared" si="0"/>
        <v>0</v>
      </c>
    </row>
    <row r="14" spans="1:16" x14ac:dyDescent="0.25">
      <c r="A14" t="s">
        <v>106</v>
      </c>
      <c r="B14" s="24" t="s">
        <v>41</v>
      </c>
      <c r="C14" s="27">
        <v>3150</v>
      </c>
      <c r="D14" s="27">
        <v>3150</v>
      </c>
      <c r="E14" s="27">
        <v>3150</v>
      </c>
      <c r="F14" s="27">
        <v>3150</v>
      </c>
      <c r="G14" s="27">
        <v>3150</v>
      </c>
      <c r="H14" s="27">
        <v>3150</v>
      </c>
      <c r="I14" s="27">
        <v>3150</v>
      </c>
      <c r="J14" s="27">
        <v>3150</v>
      </c>
      <c r="K14" s="27">
        <v>3150</v>
      </c>
      <c r="L14" s="27">
        <v>3150</v>
      </c>
      <c r="M14" s="27">
        <v>3150</v>
      </c>
      <c r="N14" s="27">
        <v>3150</v>
      </c>
      <c r="O14" s="27">
        <f t="shared" si="0"/>
        <v>37800</v>
      </c>
    </row>
    <row r="15" spans="1:16" x14ac:dyDescent="0.25">
      <c r="A15" t="s">
        <v>54</v>
      </c>
      <c r="B15" s="24" t="s">
        <v>42</v>
      </c>
      <c r="C15" s="28">
        <v>3500</v>
      </c>
      <c r="D15" s="28">
        <v>3500</v>
      </c>
      <c r="E15" s="28">
        <v>3500</v>
      </c>
      <c r="F15" s="28">
        <v>3500</v>
      </c>
      <c r="G15" s="28">
        <v>3500</v>
      </c>
      <c r="H15" s="28">
        <v>3500</v>
      </c>
      <c r="I15" s="28">
        <v>3500</v>
      </c>
      <c r="J15" s="28">
        <v>3500</v>
      </c>
      <c r="K15" s="28">
        <v>3500</v>
      </c>
      <c r="L15" s="28">
        <v>3500</v>
      </c>
      <c r="M15" s="28">
        <v>3500</v>
      </c>
      <c r="N15" s="28">
        <v>3500</v>
      </c>
      <c r="O15" s="27">
        <f t="shared" si="0"/>
        <v>42000</v>
      </c>
    </row>
    <row r="16" spans="1:16" x14ac:dyDescent="0.25">
      <c r="A16" t="s">
        <v>53</v>
      </c>
      <c r="B16" s="24">
        <v>237</v>
      </c>
      <c r="C16" s="27">
        <v>1966</v>
      </c>
      <c r="D16" s="27">
        <v>2163</v>
      </c>
      <c r="E16" s="27">
        <v>2163</v>
      </c>
      <c r="F16" s="27">
        <v>2163</v>
      </c>
      <c r="G16" s="27">
        <v>2163</v>
      </c>
      <c r="H16" s="27">
        <v>2163</v>
      </c>
      <c r="I16" s="27">
        <v>2163</v>
      </c>
      <c r="J16" s="27">
        <v>2163</v>
      </c>
      <c r="K16" s="27">
        <v>2163</v>
      </c>
      <c r="L16" s="27">
        <v>2163</v>
      </c>
      <c r="M16" s="27">
        <v>2163</v>
      </c>
      <c r="N16" s="27">
        <v>2163</v>
      </c>
      <c r="O16" s="27">
        <f t="shared" si="0"/>
        <v>25759</v>
      </c>
    </row>
    <row r="17" spans="1:15" x14ac:dyDescent="0.25">
      <c r="A17" t="s">
        <v>52</v>
      </c>
      <c r="B17" s="24">
        <v>239</v>
      </c>
      <c r="C17" s="27">
        <v>5961</v>
      </c>
      <c r="D17" s="27">
        <v>5961</v>
      </c>
      <c r="E17" s="27">
        <v>5961</v>
      </c>
      <c r="F17" s="27">
        <v>5961</v>
      </c>
      <c r="G17" s="27">
        <v>5961</v>
      </c>
      <c r="H17" s="27">
        <v>5961</v>
      </c>
      <c r="I17" s="27">
        <v>5961</v>
      </c>
      <c r="J17" s="27">
        <v>5961</v>
      </c>
      <c r="K17" s="27">
        <v>5961</v>
      </c>
      <c r="L17" s="27">
        <v>5961</v>
      </c>
      <c r="M17" s="27">
        <v>5961</v>
      </c>
      <c r="N17" s="27">
        <v>5961</v>
      </c>
      <c r="O17" s="27">
        <f t="shared" si="0"/>
        <v>71532</v>
      </c>
    </row>
    <row r="18" spans="1:15" x14ac:dyDescent="0.25">
      <c r="A18" t="s">
        <v>51</v>
      </c>
      <c r="B18" s="24">
        <v>241</v>
      </c>
      <c r="C18" s="27">
        <v>4320</v>
      </c>
      <c r="D18" s="27">
        <v>4320</v>
      </c>
      <c r="E18" s="27">
        <v>4320</v>
      </c>
      <c r="F18" s="27">
        <v>4320</v>
      </c>
      <c r="G18" s="27">
        <v>4320</v>
      </c>
      <c r="H18" s="27">
        <v>4320</v>
      </c>
      <c r="I18" s="27">
        <v>4450</v>
      </c>
      <c r="J18" s="27">
        <v>4450</v>
      </c>
      <c r="K18" s="27">
        <v>4450</v>
      </c>
      <c r="L18" s="27">
        <v>4450</v>
      </c>
      <c r="M18" s="27">
        <v>4450</v>
      </c>
      <c r="N18" s="27">
        <v>4450</v>
      </c>
      <c r="O18" s="27">
        <f t="shared" si="0"/>
        <v>52620</v>
      </c>
    </row>
    <row r="19" spans="1:15" x14ac:dyDescent="0.25">
      <c r="A19" t="s">
        <v>126</v>
      </c>
      <c r="B19" s="24" t="s">
        <v>43</v>
      </c>
      <c r="C19" s="27">
        <v>1300</v>
      </c>
      <c r="D19" s="27">
        <v>1300</v>
      </c>
      <c r="E19" s="27">
        <v>1300</v>
      </c>
      <c r="F19" s="27">
        <v>1300</v>
      </c>
      <c r="G19" s="27">
        <v>1300</v>
      </c>
      <c r="H19" s="27">
        <v>1300</v>
      </c>
      <c r="I19" s="27">
        <v>1300</v>
      </c>
      <c r="J19" s="27">
        <v>1300</v>
      </c>
      <c r="K19" s="27">
        <v>1300</v>
      </c>
      <c r="L19" s="27">
        <v>1300</v>
      </c>
      <c r="M19" s="27">
        <v>1300</v>
      </c>
      <c r="N19" s="27">
        <v>1300</v>
      </c>
      <c r="O19" s="27">
        <f t="shared" si="0"/>
        <v>15600</v>
      </c>
    </row>
    <row r="20" spans="1:15" x14ac:dyDescent="0.25">
      <c r="A20" t="s">
        <v>127</v>
      </c>
      <c r="B20" s="24" t="s">
        <v>44</v>
      </c>
      <c r="C20" s="28">
        <v>1352</v>
      </c>
      <c r="D20" s="28">
        <v>1352</v>
      </c>
      <c r="E20" s="28">
        <v>1352</v>
      </c>
      <c r="F20" s="28">
        <v>1352</v>
      </c>
      <c r="G20" s="28">
        <v>1352</v>
      </c>
      <c r="H20" s="28">
        <v>1352</v>
      </c>
      <c r="I20" s="28">
        <v>1352</v>
      </c>
      <c r="J20" s="28">
        <v>1379</v>
      </c>
      <c r="K20" s="28">
        <v>1379</v>
      </c>
      <c r="L20" s="28">
        <v>1379</v>
      </c>
      <c r="M20" s="28">
        <v>1379</v>
      </c>
      <c r="N20" s="28">
        <v>1379</v>
      </c>
      <c r="O20" s="27">
        <f t="shared" si="0"/>
        <v>16359</v>
      </c>
    </row>
    <row r="21" spans="1:15" x14ac:dyDescent="0.25">
      <c r="A21" t="s">
        <v>135</v>
      </c>
      <c r="B21" s="24">
        <v>245</v>
      </c>
      <c r="C21" s="27">
        <v>6000</v>
      </c>
      <c r="D21" s="27">
        <v>6000</v>
      </c>
      <c r="E21" s="27">
        <v>6000</v>
      </c>
      <c r="F21" s="27">
        <v>6000</v>
      </c>
      <c r="G21" s="27">
        <v>6000</v>
      </c>
      <c r="H21" s="27">
        <v>6000</v>
      </c>
      <c r="I21" s="27">
        <v>6180</v>
      </c>
      <c r="J21" s="27">
        <v>6180</v>
      </c>
      <c r="K21" s="27">
        <v>6180</v>
      </c>
      <c r="L21" s="27">
        <v>6180</v>
      </c>
      <c r="M21" s="27">
        <v>6180</v>
      </c>
      <c r="N21" s="27">
        <v>6180</v>
      </c>
      <c r="O21" s="27">
        <f t="shared" si="0"/>
        <v>73080</v>
      </c>
    </row>
    <row r="22" spans="1:15" x14ac:dyDescent="0.25">
      <c r="A22" t="s">
        <v>128</v>
      </c>
      <c r="B22" s="24">
        <v>247</v>
      </c>
      <c r="C22" s="28">
        <v>6250</v>
      </c>
      <c r="D22" s="28">
        <v>6250</v>
      </c>
      <c r="E22" s="28">
        <v>6250</v>
      </c>
      <c r="F22" s="28">
        <v>6250</v>
      </c>
      <c r="G22" s="28">
        <v>6250</v>
      </c>
      <c r="H22" s="28">
        <v>6250</v>
      </c>
      <c r="I22" s="28">
        <v>6250</v>
      </c>
      <c r="J22" s="28">
        <v>6250</v>
      </c>
      <c r="K22" s="28">
        <v>6250</v>
      </c>
      <c r="L22" s="28">
        <v>6250</v>
      </c>
      <c r="M22" s="28">
        <v>6250</v>
      </c>
      <c r="N22" s="28">
        <v>6250</v>
      </c>
      <c r="O22" s="27">
        <f t="shared" si="0"/>
        <v>75000</v>
      </c>
    </row>
    <row r="23" spans="1:15" x14ac:dyDescent="0.25">
      <c r="A23" t="s">
        <v>50</v>
      </c>
      <c r="B23" s="24">
        <v>249</v>
      </c>
      <c r="C23" s="27">
        <v>2604</v>
      </c>
      <c r="D23" s="27">
        <v>2750</v>
      </c>
      <c r="E23" s="27">
        <v>2750</v>
      </c>
      <c r="F23" s="27">
        <v>2750</v>
      </c>
      <c r="G23" s="27">
        <v>2750</v>
      </c>
      <c r="H23" s="27">
        <v>2750</v>
      </c>
      <c r="I23" s="27">
        <v>2750</v>
      </c>
      <c r="J23" s="27">
        <v>2750</v>
      </c>
      <c r="K23" s="27">
        <v>2750</v>
      </c>
      <c r="L23" s="27">
        <v>2750</v>
      </c>
      <c r="M23" s="27">
        <v>2750</v>
      </c>
      <c r="N23" s="27">
        <v>2750</v>
      </c>
      <c r="O23" s="27">
        <f t="shared" si="0"/>
        <v>32854</v>
      </c>
    </row>
    <row r="24" spans="1:15" x14ac:dyDescent="0.25">
      <c r="A24" t="s">
        <v>49</v>
      </c>
      <c r="B24" s="24">
        <v>251</v>
      </c>
      <c r="C24" s="28">
        <v>45833</v>
      </c>
      <c r="D24" s="28">
        <v>45833</v>
      </c>
      <c r="E24" s="28">
        <v>45833</v>
      </c>
      <c r="F24" s="28">
        <v>45833</v>
      </c>
      <c r="G24" s="28">
        <v>45833</v>
      </c>
      <c r="H24" s="28">
        <v>45833</v>
      </c>
      <c r="I24" s="28">
        <v>45833</v>
      </c>
      <c r="J24" s="28">
        <v>45833</v>
      </c>
      <c r="K24" s="28">
        <v>45833</v>
      </c>
      <c r="L24" s="28">
        <v>45833</v>
      </c>
      <c r="M24" s="28">
        <v>45833</v>
      </c>
      <c r="N24" s="28">
        <v>45833</v>
      </c>
      <c r="O24" s="27">
        <f t="shared" si="0"/>
        <v>549996</v>
      </c>
    </row>
    <row r="25" spans="1:15" x14ac:dyDescent="0.25">
      <c r="A25" t="s">
        <v>133</v>
      </c>
      <c r="B25" s="24">
        <v>253</v>
      </c>
      <c r="C25" s="27">
        <v>2500</v>
      </c>
      <c r="D25" s="27">
        <v>2500</v>
      </c>
      <c r="E25" s="27">
        <v>2500</v>
      </c>
      <c r="F25" s="27">
        <v>2500</v>
      </c>
      <c r="G25" s="27">
        <v>2500</v>
      </c>
      <c r="H25" s="27">
        <v>2500</v>
      </c>
      <c r="I25" s="27">
        <v>2500</v>
      </c>
      <c r="J25" s="27">
        <v>2500</v>
      </c>
      <c r="K25" s="27">
        <v>2500</v>
      </c>
      <c r="L25" s="27">
        <v>2500</v>
      </c>
      <c r="M25" s="27">
        <v>2500</v>
      </c>
      <c r="N25" s="27">
        <v>2500</v>
      </c>
      <c r="O25" s="27">
        <f t="shared" si="0"/>
        <v>30000</v>
      </c>
    </row>
    <row r="26" spans="1:15" x14ac:dyDescent="0.25">
      <c r="A26" t="s">
        <v>122</v>
      </c>
      <c r="B26" s="24">
        <v>255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f t="shared" si="0"/>
        <v>0</v>
      </c>
    </row>
    <row r="27" spans="1:15" x14ac:dyDescent="0.25">
      <c r="A27" t="s">
        <v>47</v>
      </c>
      <c r="B27" s="24">
        <v>257</v>
      </c>
      <c r="C27" s="27">
        <v>3457</v>
      </c>
      <c r="D27" s="27">
        <v>3561</v>
      </c>
      <c r="E27" s="27">
        <v>3668</v>
      </c>
      <c r="F27" s="27">
        <v>3668</v>
      </c>
      <c r="G27" s="27">
        <v>3668</v>
      </c>
      <c r="H27" s="27">
        <v>3668</v>
      </c>
      <c r="I27" s="27">
        <v>3668</v>
      </c>
      <c r="J27" s="27">
        <v>3668</v>
      </c>
      <c r="K27" s="27">
        <v>3668</v>
      </c>
      <c r="L27" s="27">
        <v>3668</v>
      </c>
      <c r="M27" s="27">
        <v>3668</v>
      </c>
      <c r="N27" s="27">
        <v>3668</v>
      </c>
      <c r="O27" s="27">
        <f t="shared" si="0"/>
        <v>43698</v>
      </c>
    </row>
    <row r="28" spans="1:15" x14ac:dyDescent="0.25">
      <c r="A28" t="s">
        <v>46</v>
      </c>
      <c r="B28" s="24">
        <v>259</v>
      </c>
      <c r="C28" s="27">
        <v>2950</v>
      </c>
      <c r="D28" s="27">
        <v>2950</v>
      </c>
      <c r="E28" s="27">
        <v>2950</v>
      </c>
      <c r="F28" s="27">
        <v>2950</v>
      </c>
      <c r="G28" s="27">
        <v>2950</v>
      </c>
      <c r="H28" s="27">
        <v>2950</v>
      </c>
      <c r="I28" s="27">
        <v>2950</v>
      </c>
      <c r="J28" s="27">
        <v>2950</v>
      </c>
      <c r="K28" s="27">
        <v>2950</v>
      </c>
      <c r="L28" s="27">
        <v>2950</v>
      </c>
      <c r="M28" s="27">
        <v>2950</v>
      </c>
      <c r="N28" s="27">
        <v>2950</v>
      </c>
      <c r="O28" s="27">
        <f t="shared" si="0"/>
        <v>35400</v>
      </c>
    </row>
    <row r="29" spans="1:15" x14ac:dyDescent="0.25">
      <c r="A29" t="s">
        <v>48</v>
      </c>
      <c r="B29" s="24" t="s">
        <v>134</v>
      </c>
      <c r="C29" s="27">
        <v>0</v>
      </c>
      <c r="D29" s="27">
        <v>3250</v>
      </c>
      <c r="E29" s="27">
        <v>3250</v>
      </c>
      <c r="F29" s="27">
        <v>3250</v>
      </c>
      <c r="G29" s="27">
        <v>3250</v>
      </c>
      <c r="H29" s="27">
        <v>3250</v>
      </c>
      <c r="I29" s="27">
        <v>3250</v>
      </c>
      <c r="J29" s="27">
        <v>3250</v>
      </c>
      <c r="K29" s="27">
        <v>3250</v>
      </c>
      <c r="L29" s="27">
        <v>3250</v>
      </c>
      <c r="M29" s="27">
        <v>3250</v>
      </c>
      <c r="N29" s="27">
        <v>3250</v>
      </c>
      <c r="O29" s="27">
        <f t="shared" si="0"/>
        <v>35750</v>
      </c>
    </row>
    <row r="30" spans="1:15" x14ac:dyDescent="0.25">
      <c r="A30" t="s">
        <v>45</v>
      </c>
      <c r="B30" s="24" t="s">
        <v>125</v>
      </c>
      <c r="C30" s="27">
        <v>11648</v>
      </c>
      <c r="D30" s="27">
        <v>11648</v>
      </c>
      <c r="E30" s="27">
        <v>11648</v>
      </c>
      <c r="F30" s="27">
        <v>11648</v>
      </c>
      <c r="G30" s="27">
        <v>11648</v>
      </c>
      <c r="H30" s="27">
        <v>11648</v>
      </c>
      <c r="I30" s="27">
        <v>11648</v>
      </c>
      <c r="J30" s="27">
        <v>11648</v>
      </c>
      <c r="K30" s="27">
        <v>11648</v>
      </c>
      <c r="L30" s="27">
        <v>11648</v>
      </c>
      <c r="M30" s="27">
        <v>11648</v>
      </c>
      <c r="N30" s="27">
        <v>11648</v>
      </c>
      <c r="O30" s="27">
        <f>SUM(C30:N30)</f>
        <v>139776</v>
      </c>
    </row>
    <row r="31" spans="1:15" x14ac:dyDescent="0.25"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1:15" ht="15.75" thickBot="1" x14ac:dyDescent="0.3">
      <c r="A32" t="s">
        <v>58</v>
      </c>
      <c r="C32" s="29">
        <f t="shared" ref="C32:O32" si="1">SUM(C7:C30)</f>
        <v>130415.33</v>
      </c>
      <c r="D32" s="29">
        <f t="shared" si="1"/>
        <v>134112.33000000002</v>
      </c>
      <c r="E32" s="29">
        <f t="shared" si="1"/>
        <v>134219.33000000002</v>
      </c>
      <c r="F32" s="29">
        <f t="shared" si="1"/>
        <v>134219.33000000002</v>
      </c>
      <c r="G32" s="29">
        <f t="shared" si="1"/>
        <v>132317.34</v>
      </c>
      <c r="H32" s="29">
        <f t="shared" si="1"/>
        <v>132317.34</v>
      </c>
      <c r="I32" s="29">
        <f t="shared" si="1"/>
        <v>132627.34</v>
      </c>
      <c r="J32" s="29">
        <f t="shared" si="1"/>
        <v>133089.34</v>
      </c>
      <c r="K32" s="29">
        <f t="shared" si="1"/>
        <v>133125.34</v>
      </c>
      <c r="L32" s="29">
        <f t="shared" si="1"/>
        <v>133125.34</v>
      </c>
      <c r="M32" s="29">
        <f t="shared" si="1"/>
        <v>133125.34</v>
      </c>
      <c r="N32" s="29">
        <f t="shared" si="1"/>
        <v>133125.34</v>
      </c>
      <c r="O32" s="29">
        <f t="shared" si="1"/>
        <v>1595819.04</v>
      </c>
    </row>
    <row r="33" spans="11:15" ht="15.75" thickTop="1" x14ac:dyDescent="0.25"/>
    <row r="34" spans="11:15" x14ac:dyDescent="0.25">
      <c r="O34" s="60"/>
    </row>
    <row r="40" spans="11:15" x14ac:dyDescent="0.25">
      <c r="K40" s="27"/>
      <c r="L40" s="27"/>
      <c r="M40" s="27"/>
      <c r="N40" s="27"/>
      <c r="O40" s="27"/>
    </row>
  </sheetData>
  <pageMargins left="0.7" right="0.7" top="0.75" bottom="0.75" header="0.3" footer="0.3"/>
  <pageSetup paperSize="5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9"/>
  <sheetViews>
    <sheetView workbookViewId="0">
      <selection activeCell="C16" sqref="C16:M16"/>
    </sheetView>
  </sheetViews>
  <sheetFormatPr defaultRowHeight="15" x14ac:dyDescent="0.25"/>
  <cols>
    <col min="1" max="1" width="57.7109375" bestFit="1" customWidth="1"/>
    <col min="2" max="3" width="9.7109375" bestFit="1" customWidth="1"/>
    <col min="4" max="4" width="11.28515625" customWidth="1"/>
    <col min="5" max="5" width="9.7109375" bestFit="1" customWidth="1"/>
    <col min="6" max="6" width="9.5703125" bestFit="1" customWidth="1"/>
    <col min="7" max="7" width="9.28515625" bestFit="1" customWidth="1"/>
    <col min="8" max="8" width="9.5703125" customWidth="1"/>
    <col min="9" max="9" width="11.28515625" bestFit="1" customWidth="1"/>
    <col min="10" max="12" width="9.28515625" bestFit="1" customWidth="1"/>
    <col min="13" max="13" width="9.7109375" bestFit="1" customWidth="1"/>
    <col min="14" max="14" width="12.7109375" customWidth="1"/>
    <col min="16" max="16" width="15.85546875" bestFit="1" customWidth="1"/>
  </cols>
  <sheetData>
    <row r="1" spans="1:16" ht="19.5" x14ac:dyDescent="0.3">
      <c r="A1" s="1" t="s">
        <v>66</v>
      </c>
      <c r="B1" s="2"/>
    </row>
    <row r="2" spans="1:16" ht="19.5" x14ac:dyDescent="0.3">
      <c r="A2" s="1" t="s">
        <v>137</v>
      </c>
      <c r="B2" s="2"/>
    </row>
    <row r="3" spans="1:16" ht="20.25" thickBot="1" x14ac:dyDescent="0.35">
      <c r="A3" s="1" t="s">
        <v>130</v>
      </c>
      <c r="B3" s="2"/>
    </row>
    <row r="4" spans="1:16" ht="16.5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131</v>
      </c>
    </row>
    <row r="5" spans="1:16" ht="17.25" thickBot="1" x14ac:dyDescent="0.3">
      <c r="B5" s="10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</row>
    <row r="6" spans="1:16" x14ac:dyDescent="0.25">
      <c r="A6" s="46" t="s">
        <v>18</v>
      </c>
    </row>
    <row r="7" spans="1:16" x14ac:dyDescent="0.25">
      <c r="A7" s="46" t="s">
        <v>19</v>
      </c>
    </row>
    <row r="8" spans="1:16" ht="15.75" x14ac:dyDescent="0.25">
      <c r="A8" s="47" t="s">
        <v>124</v>
      </c>
      <c r="B8" s="34">
        <v>1000</v>
      </c>
      <c r="C8" s="34">
        <v>1000</v>
      </c>
      <c r="D8" s="34">
        <v>1000</v>
      </c>
      <c r="E8" s="34">
        <v>1000</v>
      </c>
      <c r="F8" s="34">
        <v>1000</v>
      </c>
      <c r="G8" s="34">
        <v>1000</v>
      </c>
      <c r="H8" s="34">
        <v>1000</v>
      </c>
      <c r="I8" s="34">
        <v>1000</v>
      </c>
      <c r="J8" s="34">
        <v>1000</v>
      </c>
      <c r="K8" s="34">
        <v>1000</v>
      </c>
      <c r="L8" s="34">
        <v>1000</v>
      </c>
      <c r="M8" s="34">
        <v>1000</v>
      </c>
      <c r="N8" s="50">
        <f>SUM(B8:M8)</f>
        <v>12000</v>
      </c>
    </row>
    <row r="9" spans="1:16" ht="15.75" x14ac:dyDescent="0.25">
      <c r="A9" s="47" t="s">
        <v>79</v>
      </c>
      <c r="B9" s="34">
        <f>'Budget 2027'!C17</f>
        <v>600</v>
      </c>
      <c r="C9" s="34">
        <f>'Budget 2027'!D17</f>
        <v>600</v>
      </c>
      <c r="D9" s="34">
        <f>'Budget 2027'!E17</f>
        <v>600</v>
      </c>
      <c r="E9" s="34">
        <f>'Budget 2027'!F17</f>
        <v>600</v>
      </c>
      <c r="F9" s="34">
        <f>'Budget 2027'!G17</f>
        <v>600</v>
      </c>
      <c r="G9" s="34">
        <f>'Budget 2027'!H17</f>
        <v>600</v>
      </c>
      <c r="H9" s="34">
        <f>'Budget 2027'!I17</f>
        <v>600</v>
      </c>
      <c r="I9" s="34">
        <f>'Budget 2027'!J17</f>
        <v>600</v>
      </c>
      <c r="J9" s="34">
        <f>'Budget 2027'!K17</f>
        <v>600</v>
      </c>
      <c r="K9" s="34">
        <f>'Budget 2027'!L17</f>
        <v>600</v>
      </c>
      <c r="L9" s="34">
        <f>'Budget 2027'!M17</f>
        <v>600</v>
      </c>
      <c r="M9" s="34">
        <f>'Budget 2027'!N17</f>
        <v>600</v>
      </c>
      <c r="N9" s="50">
        <f>'Budget 2027'!O17</f>
        <v>7200</v>
      </c>
    </row>
    <row r="10" spans="1:16" ht="15.75" x14ac:dyDescent="0.25">
      <c r="A10" s="48" t="s">
        <v>22</v>
      </c>
      <c r="B10" s="54">
        <f>SUM(B8:B9)</f>
        <v>1600</v>
      </c>
      <c r="C10" s="54">
        <f t="shared" ref="C10:N10" si="0">SUM(C8:C9)</f>
        <v>1600</v>
      </c>
      <c r="D10" s="54">
        <f t="shared" si="0"/>
        <v>1600</v>
      </c>
      <c r="E10" s="54">
        <f t="shared" si="0"/>
        <v>1600</v>
      </c>
      <c r="F10" s="54">
        <f t="shared" si="0"/>
        <v>1600</v>
      </c>
      <c r="G10" s="54">
        <f t="shared" si="0"/>
        <v>1600</v>
      </c>
      <c r="H10" s="54">
        <f t="shared" si="0"/>
        <v>1600</v>
      </c>
      <c r="I10" s="54">
        <f t="shared" si="0"/>
        <v>1600</v>
      </c>
      <c r="J10" s="54">
        <f t="shared" si="0"/>
        <v>1600</v>
      </c>
      <c r="K10" s="54">
        <f t="shared" si="0"/>
        <v>1600</v>
      </c>
      <c r="L10" s="54">
        <f t="shared" si="0"/>
        <v>1600</v>
      </c>
      <c r="M10" s="54">
        <f t="shared" si="0"/>
        <v>1600</v>
      </c>
      <c r="N10" s="54">
        <f t="shared" si="0"/>
        <v>19200</v>
      </c>
    </row>
    <row r="11" spans="1:16" ht="15.75" x14ac:dyDescent="0.25">
      <c r="A11" s="46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</row>
    <row r="12" spans="1:16" ht="15.75" x14ac:dyDescent="0.25">
      <c r="A12" s="46" t="s">
        <v>23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P12" t="s">
        <v>104</v>
      </c>
    </row>
    <row r="13" spans="1:16" ht="15.75" x14ac:dyDescent="0.25">
      <c r="A13" s="47" t="s">
        <v>24</v>
      </c>
      <c r="B13" s="34">
        <v>2500</v>
      </c>
      <c r="C13" s="34">
        <v>2500</v>
      </c>
      <c r="D13" s="34">
        <v>2500</v>
      </c>
      <c r="E13" s="34">
        <v>2500</v>
      </c>
      <c r="F13" s="34">
        <v>2500</v>
      </c>
      <c r="G13" s="34">
        <v>2500</v>
      </c>
      <c r="H13" s="34">
        <v>2500</v>
      </c>
      <c r="I13" s="34">
        <v>2500</v>
      </c>
      <c r="J13" s="34">
        <v>2500</v>
      </c>
      <c r="K13" s="34">
        <v>2500</v>
      </c>
      <c r="L13" s="34">
        <v>2500</v>
      </c>
      <c r="M13" s="34">
        <v>2500</v>
      </c>
      <c r="N13" s="50">
        <f>SUM(B13:M13)</f>
        <v>30000</v>
      </c>
      <c r="P13" s="49">
        <f>N8+N9+N17+N18+N19</f>
        <v>145874</v>
      </c>
    </row>
    <row r="14" spans="1:16" ht="15.75" x14ac:dyDescent="0.25">
      <c r="A14" s="47" t="s">
        <v>25</v>
      </c>
      <c r="B14" s="34">
        <f>'Budget 2027'!C25</f>
        <v>1500</v>
      </c>
      <c r="C14" s="34">
        <f>'Budget 2027'!D25</f>
        <v>0</v>
      </c>
      <c r="D14" s="34">
        <f>'Budget 2027'!E25</f>
        <v>0</v>
      </c>
      <c r="E14" s="34">
        <f>'Budget 2027'!F25</f>
        <v>1500</v>
      </c>
      <c r="F14" s="34">
        <f>'Budget 2027'!G25</f>
        <v>0</v>
      </c>
      <c r="G14" s="34">
        <f>'Budget 2027'!H25</f>
        <v>0</v>
      </c>
      <c r="H14" s="34">
        <f>'Budget 2027'!I25</f>
        <v>1500</v>
      </c>
      <c r="I14" s="34">
        <f>'Budget 2027'!J25</f>
        <v>0</v>
      </c>
      <c r="J14" s="34">
        <f>'Budget 2027'!K25</f>
        <v>0</v>
      </c>
      <c r="K14" s="34">
        <f>'Budget 2027'!L25</f>
        <v>1500</v>
      </c>
      <c r="L14" s="34">
        <f>'Budget 2027'!M25</f>
        <v>0</v>
      </c>
      <c r="M14" s="34">
        <f>'Budget 2027'!N25</f>
        <v>0</v>
      </c>
      <c r="N14" s="50">
        <f t="shared" ref="N14:N19" si="1">SUM(B14:M14)</f>
        <v>6000</v>
      </c>
      <c r="P14" s="49">
        <f>P13+10000</f>
        <v>155874</v>
      </c>
    </row>
    <row r="15" spans="1:16" ht="15.75" x14ac:dyDescent="0.25">
      <c r="A15" s="47" t="s">
        <v>63</v>
      </c>
      <c r="B15" s="34">
        <v>600</v>
      </c>
      <c r="C15" s="34">
        <v>600</v>
      </c>
      <c r="D15" s="34">
        <v>600</v>
      </c>
      <c r="E15" s="34">
        <v>600</v>
      </c>
      <c r="F15" s="34">
        <v>600</v>
      </c>
      <c r="G15" s="34">
        <v>600</v>
      </c>
      <c r="H15" s="34">
        <v>600</v>
      </c>
      <c r="I15" s="34">
        <v>600</v>
      </c>
      <c r="J15" s="34">
        <v>600</v>
      </c>
      <c r="K15" s="34">
        <v>600</v>
      </c>
      <c r="L15" s="34">
        <v>600</v>
      </c>
      <c r="M15" s="34">
        <v>600</v>
      </c>
      <c r="N15" s="50">
        <f t="shared" si="1"/>
        <v>7200</v>
      </c>
    </row>
    <row r="16" spans="1:16" ht="15.75" x14ac:dyDescent="0.25">
      <c r="A16" s="47" t="s">
        <v>26</v>
      </c>
      <c r="B16" s="34">
        <v>270</v>
      </c>
      <c r="C16" s="34">
        <v>270</v>
      </c>
      <c r="D16" s="34">
        <v>270</v>
      </c>
      <c r="E16" s="34">
        <v>270</v>
      </c>
      <c r="F16" s="34">
        <v>270</v>
      </c>
      <c r="G16" s="34">
        <v>270</v>
      </c>
      <c r="H16" s="34">
        <v>270</v>
      </c>
      <c r="I16" s="34">
        <v>270</v>
      </c>
      <c r="J16" s="34">
        <v>270</v>
      </c>
      <c r="K16" s="34">
        <v>270</v>
      </c>
      <c r="L16" s="34">
        <v>270</v>
      </c>
      <c r="M16" s="34">
        <v>270</v>
      </c>
      <c r="N16" s="50">
        <f t="shared" si="1"/>
        <v>3240</v>
      </c>
    </row>
    <row r="17" spans="1:16" ht="15.75" x14ac:dyDescent="0.25">
      <c r="A17" s="47" t="s">
        <v>65</v>
      </c>
      <c r="B17" s="34">
        <v>1950</v>
      </c>
      <c r="C17" s="34">
        <v>1950</v>
      </c>
      <c r="D17" s="34">
        <v>1950</v>
      </c>
      <c r="E17" s="34">
        <v>1950</v>
      </c>
      <c r="F17" s="34">
        <v>1950</v>
      </c>
      <c r="G17" s="34">
        <v>1950</v>
      </c>
      <c r="H17" s="34">
        <v>1950</v>
      </c>
      <c r="I17" s="34">
        <v>1950</v>
      </c>
      <c r="J17" s="34">
        <v>1950</v>
      </c>
      <c r="K17" s="34">
        <v>1950</v>
      </c>
      <c r="L17" s="34">
        <v>1950</v>
      </c>
      <c r="M17" s="34">
        <v>1950</v>
      </c>
      <c r="N17" s="50">
        <f t="shared" si="1"/>
        <v>23400</v>
      </c>
    </row>
    <row r="18" spans="1:16" ht="15.75" x14ac:dyDescent="0.25">
      <c r="A18" s="47" t="s">
        <v>64</v>
      </c>
      <c r="B18" s="34">
        <f>'Budget 2027'!C29</f>
        <v>0</v>
      </c>
      <c r="C18" s="34">
        <f>'Budget 2027'!D29</f>
        <v>0</v>
      </c>
      <c r="D18" s="34">
        <v>0</v>
      </c>
      <c r="E18" s="34">
        <v>1777</v>
      </c>
      <c r="F18" s="34">
        <f>'Budget 2027'!G29</f>
        <v>9312</v>
      </c>
      <c r="G18" s="34">
        <v>1777</v>
      </c>
      <c r="H18" s="34">
        <v>1777</v>
      </c>
      <c r="I18" s="34">
        <v>1777</v>
      </c>
      <c r="J18" s="34">
        <f>'Budget 2027'!K29</f>
        <v>5312</v>
      </c>
      <c r="K18" s="34">
        <v>1777</v>
      </c>
      <c r="L18" s="34">
        <f>'Budget 2027'!M29</f>
        <v>0</v>
      </c>
      <c r="M18" s="34">
        <f>'Budget 2027'!N29</f>
        <v>0</v>
      </c>
      <c r="N18" s="50">
        <f t="shared" si="1"/>
        <v>23509</v>
      </c>
    </row>
    <row r="19" spans="1:16" ht="15.75" x14ac:dyDescent="0.25">
      <c r="A19" s="47" t="s">
        <v>27</v>
      </c>
      <c r="B19" s="34">
        <v>15953</v>
      </c>
      <c r="C19" s="34">
        <v>15953</v>
      </c>
      <c r="D19" s="34">
        <v>15953</v>
      </c>
      <c r="E19" s="34">
        <v>15953</v>
      </c>
      <c r="F19" s="34">
        <f>'Budget 2027'!G30</f>
        <v>0</v>
      </c>
      <c r="G19" s="34">
        <f>'Budget 2027'!H30</f>
        <v>0</v>
      </c>
      <c r="H19" s="34">
        <f>'Budget 2027'!I30</f>
        <v>0</v>
      </c>
      <c r="I19" s="34">
        <f>'Budget 2027'!J30</f>
        <v>0</v>
      </c>
      <c r="J19" s="34">
        <f>'Budget 2027'!K30</f>
        <v>0</v>
      </c>
      <c r="K19" s="34">
        <f>'Budget 2027'!L30</f>
        <v>0</v>
      </c>
      <c r="L19" s="34">
        <f>'Budget 2027'!M30</f>
        <v>0</v>
      </c>
      <c r="M19" s="34">
        <v>15953</v>
      </c>
      <c r="N19" s="50">
        <f t="shared" si="1"/>
        <v>79765</v>
      </c>
      <c r="P19" t="s">
        <v>102</v>
      </c>
    </row>
    <row r="20" spans="1:16" ht="15.75" x14ac:dyDescent="0.25">
      <c r="A20" s="48" t="s">
        <v>28</v>
      </c>
      <c r="B20" s="54">
        <f>SUM(B13:B19)</f>
        <v>22773</v>
      </c>
      <c r="C20" s="54">
        <f t="shared" ref="C20:L20" si="2">SUM(C13:C19)</f>
        <v>21273</v>
      </c>
      <c r="D20" s="54">
        <f t="shared" si="2"/>
        <v>21273</v>
      </c>
      <c r="E20" s="54">
        <f t="shared" si="2"/>
        <v>24550</v>
      </c>
      <c r="F20" s="54">
        <f t="shared" si="2"/>
        <v>14632</v>
      </c>
      <c r="G20" s="54">
        <f t="shared" si="2"/>
        <v>7097</v>
      </c>
      <c r="H20" s="54">
        <f t="shared" si="2"/>
        <v>8597</v>
      </c>
      <c r="I20" s="54">
        <f t="shared" si="2"/>
        <v>7097</v>
      </c>
      <c r="J20" s="54">
        <f t="shared" si="2"/>
        <v>10632</v>
      </c>
      <c r="K20" s="54">
        <f t="shared" si="2"/>
        <v>8597</v>
      </c>
      <c r="L20" s="54">
        <f t="shared" si="2"/>
        <v>5320</v>
      </c>
      <c r="M20" s="54">
        <f>SUM(M13:M19)</f>
        <v>21273</v>
      </c>
      <c r="N20" s="54">
        <f>SUM(N13:N19)</f>
        <v>173114</v>
      </c>
      <c r="P20" s="49">
        <f>N20+N10</f>
        <v>192314</v>
      </c>
    </row>
    <row r="21" spans="1:16" ht="15.75" x14ac:dyDescent="0.25">
      <c r="A21" s="46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</row>
    <row r="22" spans="1:16" ht="15.75" x14ac:dyDescent="0.25">
      <c r="A22" s="46" t="s">
        <v>29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</row>
    <row r="23" spans="1:16" ht="15.75" x14ac:dyDescent="0.25">
      <c r="A23" s="47" t="s">
        <v>30</v>
      </c>
      <c r="B23" s="34">
        <f>'Budget 2027'!C40</f>
        <v>5547.8681381999995</v>
      </c>
      <c r="C23" s="34">
        <f>'Budget 2027'!D40</f>
        <v>5705.1385182000004</v>
      </c>
      <c r="D23" s="34">
        <f>'Budget 2027'!E40</f>
        <v>5709.6902982000001</v>
      </c>
      <c r="E23" s="34">
        <f>'Budget 2027'!F40</f>
        <v>5709.6902982000001</v>
      </c>
      <c r="F23" s="34">
        <f>'Budget 2027'!G40</f>
        <v>5628.779643599999</v>
      </c>
      <c r="G23" s="34">
        <f>'Budget 2027'!H40</f>
        <v>5628.779643599999</v>
      </c>
      <c r="H23" s="34">
        <f>'Budget 2027'!I40</f>
        <v>5641.9670435999997</v>
      </c>
      <c r="I23" s="34">
        <f>'Budget 2027'!J40</f>
        <v>5661.6205235999987</v>
      </c>
      <c r="J23" s="34">
        <f>'Budget 2027'!K40</f>
        <v>5663.1519635999994</v>
      </c>
      <c r="K23" s="34">
        <f>'Budget 2027'!L40</f>
        <v>5663.1519635999994</v>
      </c>
      <c r="L23" s="34">
        <f>'Budget 2027'!M40</f>
        <v>5663.1519635999994</v>
      </c>
      <c r="M23" s="34">
        <f>'Budget 2027'!N40</f>
        <v>5663.1519635999994</v>
      </c>
      <c r="N23" s="50">
        <f>SUM(B23:M23)</f>
        <v>67886.141961600006</v>
      </c>
      <c r="P23" t="s">
        <v>103</v>
      </c>
    </row>
    <row r="24" spans="1:16" ht="15.75" x14ac:dyDescent="0.25">
      <c r="A24" s="48" t="s">
        <v>31</v>
      </c>
      <c r="B24" s="54">
        <f>B23</f>
        <v>5547.8681381999995</v>
      </c>
      <c r="C24" s="54">
        <f t="shared" ref="C24:M24" si="3">C23</f>
        <v>5705.1385182000004</v>
      </c>
      <c r="D24" s="54">
        <f t="shared" si="3"/>
        <v>5709.6902982000001</v>
      </c>
      <c r="E24" s="54">
        <f t="shared" si="3"/>
        <v>5709.6902982000001</v>
      </c>
      <c r="F24" s="54">
        <f t="shared" si="3"/>
        <v>5628.779643599999</v>
      </c>
      <c r="G24" s="54">
        <f t="shared" si="3"/>
        <v>5628.779643599999</v>
      </c>
      <c r="H24" s="54">
        <f t="shared" si="3"/>
        <v>5641.9670435999997</v>
      </c>
      <c r="I24" s="54">
        <f t="shared" si="3"/>
        <v>5661.6205235999987</v>
      </c>
      <c r="J24" s="54">
        <f t="shared" si="3"/>
        <v>5663.1519635999994</v>
      </c>
      <c r="K24" s="54">
        <f t="shared" si="3"/>
        <v>5663.1519635999994</v>
      </c>
      <c r="L24" s="54">
        <f t="shared" si="3"/>
        <v>5663.1519635999994</v>
      </c>
      <c r="M24" s="54">
        <f t="shared" si="3"/>
        <v>5663.1519635999994</v>
      </c>
      <c r="N24" s="54">
        <f>N23</f>
        <v>67886.141961600006</v>
      </c>
      <c r="P24" s="49">
        <f>N24+N20+N10</f>
        <v>260200.14196159999</v>
      </c>
    </row>
    <row r="25" spans="1:16" ht="15.75" x14ac:dyDescent="0.25">
      <c r="A25" s="46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</row>
    <row r="26" spans="1:16" ht="15.75" x14ac:dyDescent="0.25">
      <c r="A26" s="46" t="s">
        <v>59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</row>
    <row r="27" spans="1:16" ht="15.75" x14ac:dyDescent="0.25">
      <c r="A27" s="47" t="s">
        <v>60</v>
      </c>
      <c r="B27" s="51">
        <v>6500</v>
      </c>
      <c r="C27" s="51">
        <v>6500</v>
      </c>
      <c r="D27" s="51">
        <v>6500</v>
      </c>
      <c r="E27" s="51">
        <v>6500</v>
      </c>
      <c r="F27" s="51">
        <v>6500</v>
      </c>
      <c r="G27" s="51">
        <v>6500</v>
      </c>
      <c r="H27" s="51">
        <v>6500</v>
      </c>
      <c r="I27" s="51">
        <v>6500</v>
      </c>
      <c r="J27" s="51">
        <v>6500</v>
      </c>
      <c r="K27" s="51">
        <v>6500</v>
      </c>
      <c r="L27" s="51">
        <v>6500</v>
      </c>
      <c r="M27" s="51">
        <v>6500</v>
      </c>
      <c r="N27" s="53">
        <f>SUM(B27:M27)</f>
        <v>78000</v>
      </c>
    </row>
    <row r="28" spans="1:16" ht="15.75" x14ac:dyDescent="0.25">
      <c r="A28" s="47" t="s">
        <v>61</v>
      </c>
      <c r="B28" s="51">
        <v>129753</v>
      </c>
      <c r="C28" s="51">
        <f>'Budget 2027'!D47</f>
        <v>0</v>
      </c>
      <c r="D28" s="51">
        <f>'Budget 2027'!E47</f>
        <v>0</v>
      </c>
      <c r="E28" s="51">
        <f>'Budget 2027'!F47</f>
        <v>0</v>
      </c>
      <c r="F28" s="51">
        <f>'Budget 2027'!G47</f>
        <v>0</v>
      </c>
      <c r="G28" s="51">
        <f>'Budget 2027'!H47</f>
        <v>0</v>
      </c>
      <c r="H28" s="51">
        <v>129753</v>
      </c>
      <c r="I28" s="51">
        <f>'Budget 2027'!J47</f>
        <v>0</v>
      </c>
      <c r="J28" s="51">
        <f>'Budget 2027'!K47</f>
        <v>0</v>
      </c>
      <c r="K28" s="51">
        <f>'Budget 2027'!L47</f>
        <v>0</v>
      </c>
      <c r="L28" s="51">
        <f>'Budget 2027'!M47</f>
        <v>0</v>
      </c>
      <c r="M28" s="51">
        <f>'Budget 2027'!N47</f>
        <v>0</v>
      </c>
      <c r="N28" s="53">
        <f>SUM(B28:M28)</f>
        <v>259506</v>
      </c>
    </row>
    <row r="29" spans="1:16" ht="15.75" x14ac:dyDescent="0.25">
      <c r="A29" s="48" t="s">
        <v>62</v>
      </c>
      <c r="B29" s="55">
        <f>SUM(B27:B28)</f>
        <v>136253</v>
      </c>
      <c r="C29" s="55">
        <f t="shared" ref="C29:M29" si="4">SUM(C27:C28)</f>
        <v>6500</v>
      </c>
      <c r="D29" s="55">
        <f t="shared" si="4"/>
        <v>6500</v>
      </c>
      <c r="E29" s="55">
        <f t="shared" si="4"/>
        <v>6500</v>
      </c>
      <c r="F29" s="55">
        <f t="shared" si="4"/>
        <v>6500</v>
      </c>
      <c r="G29" s="55">
        <f t="shared" si="4"/>
        <v>6500</v>
      </c>
      <c r="H29" s="55">
        <f t="shared" si="4"/>
        <v>136253</v>
      </c>
      <c r="I29" s="55">
        <f t="shared" si="4"/>
        <v>6500</v>
      </c>
      <c r="J29" s="55">
        <f t="shared" si="4"/>
        <v>6500</v>
      </c>
      <c r="K29" s="55">
        <f t="shared" si="4"/>
        <v>6500</v>
      </c>
      <c r="L29" s="55">
        <f t="shared" si="4"/>
        <v>6500</v>
      </c>
      <c r="M29" s="55">
        <f t="shared" si="4"/>
        <v>6500</v>
      </c>
      <c r="N29" s="55">
        <f>SUM(B29:M29)</f>
        <v>337506</v>
      </c>
    </row>
  </sheetData>
  <pageMargins left="0.7" right="0.7" top="0.75" bottom="0.75" header="0.3" footer="0.3"/>
  <pageSetup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3"/>
  <sheetViews>
    <sheetView workbookViewId="0">
      <selection activeCell="D12" sqref="D12"/>
    </sheetView>
  </sheetViews>
  <sheetFormatPr defaultRowHeight="15" x14ac:dyDescent="0.25"/>
  <cols>
    <col min="1" max="1" width="19.7109375" customWidth="1"/>
    <col min="2" max="3" width="12.5703125" bestFit="1" customWidth="1"/>
    <col min="5" max="5" width="26.140625" bestFit="1" customWidth="1"/>
    <col min="6" max="7" width="12.5703125" bestFit="1" customWidth="1"/>
    <col min="8" max="8" width="10.85546875" customWidth="1"/>
    <col min="9" max="9" width="15" bestFit="1" customWidth="1"/>
    <col min="10" max="10" width="17.85546875" bestFit="1" customWidth="1"/>
    <col min="11" max="11" width="14.5703125" bestFit="1" customWidth="1"/>
    <col min="12" max="13" width="13.42578125" bestFit="1" customWidth="1"/>
  </cols>
  <sheetData>
    <row r="1" spans="1:13" x14ac:dyDescent="0.25">
      <c r="A1" s="63" t="s">
        <v>80</v>
      </c>
      <c r="B1" s="63"/>
      <c r="C1" s="63"/>
      <c r="E1" t="s">
        <v>81</v>
      </c>
    </row>
    <row r="2" spans="1:13" x14ac:dyDescent="0.25">
      <c r="C2" t="s">
        <v>82</v>
      </c>
      <c r="G2" t="s">
        <v>82</v>
      </c>
      <c r="L2" t="s">
        <v>82</v>
      </c>
    </row>
    <row r="3" spans="1:13" x14ac:dyDescent="0.25">
      <c r="A3" t="s">
        <v>103</v>
      </c>
      <c r="B3" s="56">
        <f>'Operating Expenses'!P24</f>
        <v>260200.14196159999</v>
      </c>
      <c r="C3" s="57">
        <f>B3/146363</f>
        <v>1.7777726745256657</v>
      </c>
      <c r="E3" t="s">
        <v>83</v>
      </c>
      <c r="F3" s="56">
        <f>'Operating Expenses'!P20</f>
        <v>192314</v>
      </c>
      <c r="G3" s="57">
        <f>F3/146363</f>
        <v>1.3139522966870043</v>
      </c>
      <c r="H3" t="s">
        <v>115</v>
      </c>
      <c r="J3" t="s">
        <v>83</v>
      </c>
      <c r="K3" s="57">
        <f>B3</f>
        <v>260200.14196159999</v>
      </c>
      <c r="L3" s="57">
        <f>K3/146363</f>
        <v>1.7777726745256657</v>
      </c>
    </row>
    <row r="4" spans="1:13" x14ac:dyDescent="0.25">
      <c r="A4" t="s">
        <v>84</v>
      </c>
      <c r="B4" s="56">
        <f>B3*1.15</f>
        <v>299230.16325583996</v>
      </c>
      <c r="C4" s="57">
        <f>B4/146363</f>
        <v>2.0444385757045151</v>
      </c>
      <c r="E4" t="s">
        <v>85</v>
      </c>
      <c r="F4" s="57">
        <f>F3*1.1</f>
        <v>211545.40000000002</v>
      </c>
      <c r="G4" s="57">
        <f>F4/146363</f>
        <v>1.4453475263557047</v>
      </c>
      <c r="H4" t="s">
        <v>116</v>
      </c>
      <c r="J4" t="s">
        <v>84</v>
      </c>
      <c r="K4" s="57">
        <f>K3*1.15</f>
        <v>299230.16325583996</v>
      </c>
      <c r="L4" s="57">
        <f>K4/146363</f>
        <v>2.0444385757045151</v>
      </c>
    </row>
    <row r="5" spans="1:13" x14ac:dyDescent="0.25">
      <c r="E5" t="s">
        <v>86</v>
      </c>
      <c r="F5" s="57">
        <f>F3*1.15</f>
        <v>221161.09999999998</v>
      </c>
      <c r="G5" s="57">
        <f>F5/146363</f>
        <v>1.5110451411900547</v>
      </c>
      <c r="H5" t="s">
        <v>112</v>
      </c>
      <c r="J5" t="s">
        <v>87</v>
      </c>
      <c r="K5" s="56">
        <f>'Budget 2027'!O46</f>
        <v>78000</v>
      </c>
      <c r="L5" s="57">
        <f>K5/146363</f>
        <v>0.53292157170869692</v>
      </c>
    </row>
    <row r="6" spans="1:13" x14ac:dyDescent="0.25">
      <c r="A6" t="s">
        <v>88</v>
      </c>
      <c r="B6" s="56">
        <f>'Operating Expenses'!N28</f>
        <v>259506</v>
      </c>
      <c r="C6" s="57">
        <f>B6/146363</f>
        <v>1.7730300690748344</v>
      </c>
      <c r="D6" s="57"/>
      <c r="J6" t="s">
        <v>88</v>
      </c>
      <c r="K6" s="56">
        <f>B6</f>
        <v>259506</v>
      </c>
      <c r="L6" s="57">
        <f>K6/146363</f>
        <v>1.7730300690748344</v>
      </c>
    </row>
    <row r="7" spans="1:13" x14ac:dyDescent="0.25">
      <c r="A7" t="s">
        <v>87</v>
      </c>
      <c r="B7" s="56">
        <f>'Budget 2027'!O46</f>
        <v>78000</v>
      </c>
      <c r="C7" s="57">
        <f>B7/146363</f>
        <v>0.53292157170869692</v>
      </c>
    </row>
    <row r="8" spans="1:13" x14ac:dyDescent="0.25">
      <c r="C8" s="57"/>
      <c r="E8" t="s">
        <v>109</v>
      </c>
      <c r="I8" t="s">
        <v>114</v>
      </c>
      <c r="J8" t="s">
        <v>89</v>
      </c>
      <c r="K8" s="56">
        <f>27729+6811</f>
        <v>34540</v>
      </c>
      <c r="L8" s="57">
        <f>K8/146363</f>
        <v>0.23598860367715885</v>
      </c>
    </row>
    <row r="9" spans="1:13" x14ac:dyDescent="0.25">
      <c r="A9" s="64" t="s">
        <v>113</v>
      </c>
      <c r="B9" s="64"/>
      <c r="C9" s="59" t="s">
        <v>123</v>
      </c>
      <c r="E9" t="s">
        <v>83</v>
      </c>
      <c r="F9" s="57">
        <f>F3-'Operating Expenses'!N15</f>
        <v>185114</v>
      </c>
      <c r="G9" s="57"/>
    </row>
    <row r="10" spans="1:13" x14ac:dyDescent="0.25">
      <c r="A10" t="s">
        <v>83</v>
      </c>
      <c r="B10" s="57">
        <f>'Operating Expenses'!P13+10000</f>
        <v>155874</v>
      </c>
      <c r="C10" s="57">
        <f>B10/146363</f>
        <v>1.0649822701092488</v>
      </c>
      <c r="E10" t="s">
        <v>85</v>
      </c>
      <c r="F10" s="57">
        <f>F9*1.1</f>
        <v>203625.40000000002</v>
      </c>
      <c r="G10" s="57">
        <f>F10/146363</f>
        <v>1.3912354898437449</v>
      </c>
    </row>
    <row r="11" spans="1:13" x14ac:dyDescent="0.25">
      <c r="A11" t="s">
        <v>85</v>
      </c>
      <c r="B11" s="57">
        <f>B10*1.1</f>
        <v>171461.40000000002</v>
      </c>
      <c r="C11" s="57">
        <f>B11/146363</f>
        <v>1.171480497120174</v>
      </c>
      <c r="I11" t="s">
        <v>112</v>
      </c>
      <c r="J11" t="s">
        <v>111</v>
      </c>
      <c r="K11" s="56">
        <v>23503</v>
      </c>
      <c r="L11" s="57">
        <f>K11/146363</f>
        <v>0.16058020128037823</v>
      </c>
    </row>
    <row r="13" spans="1:13" x14ac:dyDescent="0.25">
      <c r="I13" s="57"/>
    </row>
    <row r="14" spans="1:13" x14ac:dyDescent="0.25">
      <c r="A14" t="s">
        <v>67</v>
      </c>
      <c r="B14" t="s">
        <v>90</v>
      </c>
      <c r="C14" t="s">
        <v>91</v>
      </c>
      <c r="D14" t="s">
        <v>92</v>
      </c>
      <c r="E14" t="s">
        <v>93</v>
      </c>
      <c r="F14" t="s">
        <v>94</v>
      </c>
      <c r="G14" t="s">
        <v>95</v>
      </c>
      <c r="I14" t="s">
        <v>96</v>
      </c>
      <c r="J14" t="s">
        <v>97</v>
      </c>
      <c r="K14" t="s">
        <v>98</v>
      </c>
      <c r="L14" t="s">
        <v>99</v>
      </c>
      <c r="M14" t="s">
        <v>100</v>
      </c>
    </row>
    <row r="15" spans="1:13" x14ac:dyDescent="0.25">
      <c r="B15" s="57"/>
      <c r="C15" s="56"/>
      <c r="E15" s="57"/>
      <c r="F15" s="57"/>
      <c r="G15" s="57"/>
      <c r="I15" s="57"/>
      <c r="J15" s="57"/>
      <c r="K15" s="57"/>
      <c r="L15" s="57">
        <f>SUM(I15:K15)</f>
        <v>0</v>
      </c>
      <c r="M15" s="57">
        <f>I15*12+J15*12+K15*12</f>
        <v>0</v>
      </c>
    </row>
    <row r="16" spans="1:13" x14ac:dyDescent="0.25">
      <c r="A16" t="s">
        <v>68</v>
      </c>
      <c r="B16" s="57">
        <f t="shared" ref="B16:B22" si="0">$B$4</f>
        <v>299230.16325583996</v>
      </c>
      <c r="C16" s="56">
        <f t="shared" ref="C16:C25" si="1">$K$6</f>
        <v>259506</v>
      </c>
      <c r="D16">
        <v>1584</v>
      </c>
      <c r="E16" s="57">
        <f t="shared" ref="E16:E21" si="2">D16*$C$4+$C$7*D16</f>
        <v>4082.5384735025282</v>
      </c>
      <c r="F16" s="57">
        <f>D16*$C$6</f>
        <v>2808.4796294145376</v>
      </c>
      <c r="G16" s="57">
        <f t="shared" ref="G16:G28" si="3">SUM(E16:F16)</f>
        <v>6891.0181029170653</v>
      </c>
      <c r="I16" s="57">
        <f t="shared" ref="I16:I24" si="4">$L$4*D16/12</f>
        <v>269.86589199299601</v>
      </c>
      <c r="J16" s="57">
        <f t="shared" ref="J16:J24" si="5">$L$5*D16/12</f>
        <v>70.345647465547998</v>
      </c>
      <c r="K16" s="57">
        <f t="shared" ref="K16:K24" si="6">$L$6*D16/12</f>
        <v>234.03996911787814</v>
      </c>
      <c r="L16" s="57">
        <f t="shared" ref="L16:L29" si="7">SUM(I16:K16)</f>
        <v>574.25150857642211</v>
      </c>
      <c r="M16" s="57">
        <f>I16*12+J16*12+K16*12</f>
        <v>6891.0181029170653</v>
      </c>
    </row>
    <row r="17" spans="1:13" x14ac:dyDescent="0.25">
      <c r="A17" t="s">
        <v>69</v>
      </c>
      <c r="B17" s="57">
        <f t="shared" si="0"/>
        <v>299230.16325583996</v>
      </c>
      <c r="C17" s="56">
        <f t="shared" si="1"/>
        <v>259506</v>
      </c>
      <c r="D17">
        <v>6480</v>
      </c>
      <c r="E17" s="57">
        <f>D17*($C$4+$C$7)</f>
        <v>16701.293755237613</v>
      </c>
      <c r="F17" s="57">
        <f>D17*$C$6</f>
        <v>11489.234847604926</v>
      </c>
      <c r="G17" s="57">
        <f>SUM(E17:F17)</f>
        <v>28190.52860284254</v>
      </c>
      <c r="I17" s="57">
        <f>$L$4*D17/12</f>
        <v>1103.9968308804382</v>
      </c>
      <c r="J17" s="57">
        <f>$L$5*D17/12</f>
        <v>287.77764872269637</v>
      </c>
      <c r="K17" s="57">
        <f>$L$6*D17/12</f>
        <v>957.43623730041054</v>
      </c>
      <c r="L17" s="57">
        <f>SUM(I17:K17)</f>
        <v>2349.2107169035453</v>
      </c>
      <c r="M17" s="57">
        <f>I17*12+J17*12+K17*12</f>
        <v>28190.528602842543</v>
      </c>
    </row>
    <row r="18" spans="1:13" x14ac:dyDescent="0.25">
      <c r="A18" t="s">
        <v>70</v>
      </c>
      <c r="B18" s="57">
        <f t="shared" si="0"/>
        <v>299230.16325583996</v>
      </c>
      <c r="C18" s="56">
        <f t="shared" si="1"/>
        <v>259506</v>
      </c>
      <c r="D18">
        <v>2250</v>
      </c>
      <c r="E18" s="57">
        <f t="shared" si="2"/>
        <v>5799.0603316797278</v>
      </c>
      <c r="F18" s="57">
        <f>D18*$C$6</f>
        <v>3989.3176554183774</v>
      </c>
      <c r="G18" s="57">
        <f t="shared" si="3"/>
        <v>9788.3779870981052</v>
      </c>
      <c r="I18" s="57">
        <f t="shared" si="4"/>
        <v>383.33223294459663</v>
      </c>
      <c r="J18" s="57">
        <f t="shared" si="5"/>
        <v>99.922794695380674</v>
      </c>
      <c r="K18" s="57">
        <f t="shared" si="6"/>
        <v>332.44313795153147</v>
      </c>
      <c r="L18" s="57">
        <f t="shared" si="7"/>
        <v>815.69816559150877</v>
      </c>
      <c r="M18" s="57">
        <f>I18*12+J18*12+K18*12</f>
        <v>9788.3779870981052</v>
      </c>
    </row>
    <row r="19" spans="1:13" x14ac:dyDescent="0.25">
      <c r="A19" t="s">
        <v>106</v>
      </c>
      <c r="B19" s="57">
        <f t="shared" si="0"/>
        <v>299230.16325583996</v>
      </c>
      <c r="C19" s="56">
        <f t="shared" si="1"/>
        <v>259506</v>
      </c>
      <c r="D19">
        <v>2250</v>
      </c>
      <c r="E19" s="57">
        <f>D19*($C$4+$C$7)</f>
        <v>5799.0603316797269</v>
      </c>
      <c r="F19" s="57">
        <f>D19*$C$6</f>
        <v>3989.3176554183774</v>
      </c>
      <c r="G19" s="57">
        <f t="shared" si="3"/>
        <v>9788.3779870981052</v>
      </c>
      <c r="I19" s="57">
        <f>$L$4*D19/12</f>
        <v>383.33223294459663</v>
      </c>
      <c r="J19" s="57">
        <f t="shared" si="5"/>
        <v>99.922794695380674</v>
      </c>
      <c r="K19" s="57">
        <f t="shared" si="6"/>
        <v>332.44313795153147</v>
      </c>
      <c r="L19" s="57">
        <f>SUM(I19:K19)</f>
        <v>815.69816559150877</v>
      </c>
      <c r="M19" s="57">
        <f>L19*12</f>
        <v>9788.3779870981052</v>
      </c>
    </row>
    <row r="20" spans="1:13" x14ac:dyDescent="0.25">
      <c r="A20" t="s">
        <v>71</v>
      </c>
      <c r="B20" s="57">
        <f t="shared" si="0"/>
        <v>299230.16325583996</v>
      </c>
      <c r="C20" s="56">
        <f t="shared" si="1"/>
        <v>259506</v>
      </c>
      <c r="D20">
        <v>2500</v>
      </c>
      <c r="E20" s="57">
        <f t="shared" si="2"/>
        <v>6443.4003685330299</v>
      </c>
      <c r="F20" s="57">
        <f t="shared" ref="F20:F23" si="8">D20*$C$6</f>
        <v>4432.5751726870858</v>
      </c>
      <c r="G20" s="57">
        <f t="shared" si="3"/>
        <v>10875.975541220116</v>
      </c>
      <c r="I20" s="57">
        <f t="shared" si="4"/>
        <v>425.92470327177398</v>
      </c>
      <c r="J20" s="57">
        <f t="shared" si="5"/>
        <v>111.02532743931187</v>
      </c>
      <c r="K20" s="57">
        <f t="shared" si="6"/>
        <v>369.3812643905905</v>
      </c>
      <c r="L20" s="57">
        <f t="shared" si="7"/>
        <v>906.33129510167646</v>
      </c>
      <c r="M20" s="57">
        <f t="shared" ref="M20:M29" si="9">I20*12+J20*12+K20*12</f>
        <v>10875.975541220116</v>
      </c>
    </row>
    <row r="21" spans="1:13" x14ac:dyDescent="0.25">
      <c r="A21" t="s">
        <v>72</v>
      </c>
      <c r="B21" s="57">
        <f>$B$4</f>
        <v>299230.16325583996</v>
      </c>
      <c r="C21" s="56">
        <f t="shared" si="1"/>
        <v>259506</v>
      </c>
      <c r="D21">
        <v>1560</v>
      </c>
      <c r="E21" s="57">
        <f t="shared" si="2"/>
        <v>4020.6818299646111</v>
      </c>
      <c r="F21" s="57">
        <f t="shared" si="8"/>
        <v>2765.9269077567415</v>
      </c>
      <c r="G21" s="57">
        <f t="shared" si="3"/>
        <v>6786.6087377213526</v>
      </c>
      <c r="I21" s="57">
        <f t="shared" si="4"/>
        <v>265.777014841587</v>
      </c>
      <c r="J21" s="57">
        <f>$L$5*D21/12</f>
        <v>69.279804322130602</v>
      </c>
      <c r="K21" s="57">
        <f>$L$6*D21/12</f>
        <v>230.49390897972845</v>
      </c>
      <c r="L21" s="57">
        <f t="shared" si="7"/>
        <v>565.55072814344601</v>
      </c>
      <c r="M21" s="57">
        <f t="shared" si="9"/>
        <v>6786.6087377213526</v>
      </c>
    </row>
    <row r="22" spans="1:13" x14ac:dyDescent="0.25">
      <c r="A22" t="s">
        <v>73</v>
      </c>
      <c r="B22" s="57">
        <f t="shared" si="0"/>
        <v>299230.16325583996</v>
      </c>
      <c r="C22" s="56">
        <f t="shared" si="1"/>
        <v>259506</v>
      </c>
      <c r="D22">
        <v>1500</v>
      </c>
      <c r="E22" s="57">
        <f>D22*($C$4+$C$7)</f>
        <v>3866.0402211198179</v>
      </c>
      <c r="F22" s="57">
        <f>D22*$C$6</f>
        <v>2659.5451036122518</v>
      </c>
      <c r="G22" s="57">
        <f>SUM(E22:F22)</f>
        <v>6525.5853247320701</v>
      </c>
      <c r="H22" s="57"/>
      <c r="I22" s="57">
        <f>L4*D22/12</f>
        <v>255.55482196306437</v>
      </c>
      <c r="J22" s="57">
        <f>$L$5*D22/12</f>
        <v>66.615196463587111</v>
      </c>
      <c r="K22" s="57">
        <f>$L$6*D22/12</f>
        <v>221.62875863435431</v>
      </c>
      <c r="L22" s="57">
        <f>SUM(I22:K22)</f>
        <v>543.79877706100581</v>
      </c>
      <c r="M22" s="57">
        <f>L22*12</f>
        <v>6525.5853247320701</v>
      </c>
    </row>
    <row r="23" spans="1:13" x14ac:dyDescent="0.25">
      <c r="A23" t="s">
        <v>74</v>
      </c>
      <c r="B23" s="57">
        <f>$B$4</f>
        <v>299230.16325583996</v>
      </c>
      <c r="C23" s="56">
        <f t="shared" si="1"/>
        <v>259506</v>
      </c>
      <c r="D23">
        <v>2160</v>
      </c>
      <c r="E23" s="57">
        <f>D23*$C$4+$C$7*D23</f>
        <v>5567.0979184125381</v>
      </c>
      <c r="F23" s="57">
        <f t="shared" si="8"/>
        <v>3829.7449492016422</v>
      </c>
      <c r="G23" s="57">
        <f>SUM(E23:F23)</f>
        <v>9396.8428676141812</v>
      </c>
      <c r="H23" s="57"/>
      <c r="I23" s="57">
        <f t="shared" si="4"/>
        <v>367.99894362681272</v>
      </c>
      <c r="J23" s="57">
        <f t="shared" si="5"/>
        <v>95.925882907565438</v>
      </c>
      <c r="K23" s="57">
        <f t="shared" si="6"/>
        <v>319.1454124334702</v>
      </c>
      <c r="L23" s="57">
        <f t="shared" si="7"/>
        <v>783.07023896784835</v>
      </c>
      <c r="M23" s="57">
        <f t="shared" si="9"/>
        <v>9396.8428676141812</v>
      </c>
    </row>
    <row r="24" spans="1:13" x14ac:dyDescent="0.25">
      <c r="A24" t="s">
        <v>121</v>
      </c>
      <c r="B24" s="57">
        <f>$B$4</f>
        <v>299230.16325583996</v>
      </c>
      <c r="C24" s="56">
        <f t="shared" si="1"/>
        <v>259506</v>
      </c>
      <c r="D24">
        <v>1500</v>
      </c>
      <c r="E24" s="57">
        <f>(D24*C7+D24*C4)</f>
        <v>3866.0402211198179</v>
      </c>
      <c r="F24" s="57">
        <f t="shared" ref="F24:F29" si="10">D24*$C$6</f>
        <v>2659.5451036122518</v>
      </c>
      <c r="G24" s="57">
        <f>SUM(E24:F24)</f>
        <v>6525.5853247320701</v>
      </c>
      <c r="H24" s="57"/>
      <c r="I24" s="57">
        <f t="shared" si="4"/>
        <v>255.55482196306437</v>
      </c>
      <c r="J24" s="57">
        <f t="shared" si="5"/>
        <v>66.615196463587111</v>
      </c>
      <c r="K24" s="57">
        <f t="shared" si="6"/>
        <v>221.62875863435431</v>
      </c>
      <c r="L24" s="57">
        <f t="shared" si="7"/>
        <v>543.79877706100581</v>
      </c>
      <c r="M24" s="57">
        <f>I24*12+J24*12+K24*12</f>
        <v>6525.5853247320701</v>
      </c>
    </row>
    <row r="25" spans="1:13" x14ac:dyDescent="0.25">
      <c r="A25" t="s">
        <v>75</v>
      </c>
      <c r="B25" s="57">
        <f>F3</f>
        <v>192314</v>
      </c>
      <c r="C25" s="56">
        <f t="shared" si="1"/>
        <v>259506</v>
      </c>
      <c r="D25">
        <v>8640</v>
      </c>
      <c r="E25" s="57">
        <f>D25*(G3+C7)</f>
        <v>15956.990222938857</v>
      </c>
      <c r="F25" s="57">
        <f t="shared" si="10"/>
        <v>15318.979796806569</v>
      </c>
      <c r="G25" s="57">
        <f t="shared" si="3"/>
        <v>31275.970019745426</v>
      </c>
      <c r="I25" s="57">
        <f>G3*D25/12</f>
        <v>946.04565361464313</v>
      </c>
      <c r="J25" s="57">
        <f>C7*D25/12</f>
        <v>383.70353163026175</v>
      </c>
      <c r="K25" s="57">
        <f>L6*D25/12</f>
        <v>1276.5816497338808</v>
      </c>
      <c r="L25" s="57">
        <f t="shared" si="7"/>
        <v>2606.3308349787858</v>
      </c>
      <c r="M25" s="57">
        <f t="shared" si="9"/>
        <v>31275.970019745429</v>
      </c>
    </row>
    <row r="26" spans="1:13" x14ac:dyDescent="0.25">
      <c r="A26" t="s">
        <v>76</v>
      </c>
      <c r="B26" s="56">
        <f>F10</f>
        <v>203625.40000000002</v>
      </c>
      <c r="C26" s="57">
        <f>C25</f>
        <v>259506</v>
      </c>
      <c r="D26">
        <v>57122</v>
      </c>
      <c r="E26" s="57">
        <f>D26*(C11+L8)</f>
        <v>80397.449975745243</v>
      </c>
      <c r="F26" s="57">
        <f t="shared" si="10"/>
        <v>101279.0236056927</v>
      </c>
      <c r="G26" s="57">
        <f>SUM(E26:F26)</f>
        <v>181676.47358143795</v>
      </c>
      <c r="I26" s="57">
        <f>D26*C11/12</f>
        <v>5576.4424130415491</v>
      </c>
      <c r="J26" s="57">
        <f>D26*L8/12</f>
        <v>1123.3450849372223</v>
      </c>
      <c r="K26" s="57">
        <f>C6*D26/12</f>
        <v>8439.9186338077252</v>
      </c>
      <c r="L26" s="57">
        <f t="shared" si="7"/>
        <v>15139.706131786497</v>
      </c>
      <c r="M26" s="57">
        <f t="shared" si="9"/>
        <v>181676.47358143795</v>
      </c>
    </row>
    <row r="27" spans="1:13" x14ac:dyDescent="0.25">
      <c r="A27" t="s">
        <v>77</v>
      </c>
      <c r="B27" s="57">
        <f>F4</f>
        <v>211545.40000000002</v>
      </c>
      <c r="C27" s="57">
        <f>K6</f>
        <v>259506</v>
      </c>
      <c r="D27">
        <v>4000</v>
      </c>
      <c r="E27" s="57">
        <f>D27*G4+D27*C7</f>
        <v>7913.0763922576061</v>
      </c>
      <c r="F27" s="57">
        <f t="shared" si="10"/>
        <v>7092.120276299338</v>
      </c>
      <c r="G27" s="57">
        <f t="shared" si="3"/>
        <v>15005.196668556944</v>
      </c>
      <c r="I27" s="57">
        <f>D27*G4/12</f>
        <v>481.78250878523494</v>
      </c>
      <c r="J27" s="57">
        <f>D27*C7/12</f>
        <v>177.64052390289896</v>
      </c>
      <c r="K27" s="57">
        <f>L6*D27/12</f>
        <v>591.01002302494487</v>
      </c>
      <c r="L27" s="57">
        <f t="shared" si="7"/>
        <v>1250.4330557130788</v>
      </c>
      <c r="M27" s="57">
        <f t="shared" si="9"/>
        <v>15005.196668556944</v>
      </c>
    </row>
    <row r="28" spans="1:13" x14ac:dyDescent="0.25">
      <c r="A28" t="s">
        <v>110</v>
      </c>
      <c r="B28" s="57">
        <f>F10</f>
        <v>203625.40000000002</v>
      </c>
      <c r="C28" s="57">
        <f>C26</f>
        <v>259506</v>
      </c>
      <c r="D28">
        <v>12600</v>
      </c>
      <c r="E28" s="57">
        <f>D28*G10+D28*C7</f>
        <v>24244.378975560769</v>
      </c>
      <c r="F28" s="57">
        <f t="shared" si="10"/>
        <v>22340.178870342912</v>
      </c>
      <c r="G28" s="57">
        <f t="shared" si="3"/>
        <v>46584.557845903677</v>
      </c>
      <c r="I28" s="57">
        <f>D28*G10/12</f>
        <v>1460.7972643359324</v>
      </c>
      <c r="J28" s="57">
        <f>D28*C7/12</f>
        <v>559.56765029413179</v>
      </c>
      <c r="K28" s="57">
        <f>L6*D28/12</f>
        <v>1861.681572528576</v>
      </c>
      <c r="L28" s="57">
        <f t="shared" si="7"/>
        <v>3882.04648715864</v>
      </c>
      <c r="M28" s="57">
        <f t="shared" si="9"/>
        <v>46584.557845903677</v>
      </c>
    </row>
    <row r="29" spans="1:13" x14ac:dyDescent="0.25">
      <c r="A29" t="s">
        <v>78</v>
      </c>
      <c r="B29" s="57">
        <f>F5</f>
        <v>221161.09999999998</v>
      </c>
      <c r="C29" s="57">
        <f>C28</f>
        <v>259506</v>
      </c>
      <c r="D29">
        <v>4320</v>
      </c>
      <c r="E29" s="57">
        <f>D29*G5+D29*L11</f>
        <v>7221.4214794722702</v>
      </c>
      <c r="F29" s="57">
        <f t="shared" si="10"/>
        <v>7659.4898984032843</v>
      </c>
      <c r="G29" s="57">
        <f>SUM(E29:F29)</f>
        <v>14880.911377875555</v>
      </c>
      <c r="I29" s="57">
        <f>D29*G5/12</f>
        <v>543.97625082841967</v>
      </c>
      <c r="J29" s="57">
        <f>D29*L11/12</f>
        <v>57.808872460936158</v>
      </c>
      <c r="K29" s="57">
        <f>L6*D29/12</f>
        <v>638.2908248669404</v>
      </c>
      <c r="L29" s="57">
        <f t="shared" si="7"/>
        <v>1240.0759481562964</v>
      </c>
      <c r="M29" s="57">
        <f t="shared" si="9"/>
        <v>14880.911377875553</v>
      </c>
    </row>
    <row r="31" spans="1:13" x14ac:dyDescent="0.25">
      <c r="A31" t="s">
        <v>101</v>
      </c>
      <c r="E31" s="57">
        <f>SUM(E15:E29)</f>
        <v>191878.53049722419</v>
      </c>
      <c r="F31" s="57">
        <f>SUM(F15:F29)</f>
        <v>192313.47947227099</v>
      </c>
    </row>
    <row r="33" spans="5:6" x14ac:dyDescent="0.25">
      <c r="E33" s="57"/>
      <c r="F33" s="57"/>
    </row>
  </sheetData>
  <mergeCells count="2">
    <mergeCell ref="A1:C1"/>
    <mergeCell ref="A9:B9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Budget 2027</vt:lpstr>
      <vt:lpstr>Base Rent Projections</vt:lpstr>
      <vt:lpstr>Operating Expenses</vt:lpstr>
      <vt:lpstr>CAM Calcs</vt:lpstr>
      <vt:lpstr>'Base Rent Projections'!Print_Area</vt:lpstr>
      <vt:lpstr>'Budget 2027'!Print_Area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Johnson</dc:creator>
  <cp:lastModifiedBy>Dan Johnson</cp:lastModifiedBy>
  <cp:lastPrinted>2026-09-01T13:39:45Z</cp:lastPrinted>
  <dcterms:created xsi:type="dcterms:W3CDTF">2015-12-22T15:02:29Z</dcterms:created>
  <dcterms:modified xsi:type="dcterms:W3CDTF">2026-09-01T13:40:15Z</dcterms:modified>
</cp:coreProperties>
</file>