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/>
  <mc:AlternateContent xmlns:mc="http://schemas.openxmlformats.org/markup-compatibility/2006">
    <mc:Choice Requires="x15">
      <x15ac:absPath xmlns:x15ac="http://schemas.microsoft.com/office/spreadsheetml/2010/11/ac" url="/Users/johnramsey/Desktop/JPW Holdings Arkansas/"/>
    </mc:Choice>
  </mc:AlternateContent>
  <xr:revisionPtr revIDLastSave="0" documentId="13_ncr:1_{DBC84F07-5A2D-CE44-AC85-9058DBFEFA93}" xr6:coauthVersionLast="47" xr6:coauthVersionMax="47" xr10:uidLastSave="{00000000-0000-0000-0000-000000000000}"/>
  <bookViews>
    <workbookView xWindow="1580" yWindow="1760" windowWidth="23260" windowHeight="13900" xr2:uid="{EDF04FDF-1A57-F746-9F5A-D92FEF151BAE}"/>
  </bookViews>
  <sheets>
    <sheet name="Consolidated P&amp;L" sheetId="1" r:id="rId1"/>
    <sheet name="Blytheville P&amp;L" sheetId="2" r:id="rId2"/>
    <sheet name="Forrest City P&amp;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36" i="1" l="1"/>
  <c r="I18" i="1"/>
  <c r="I17" i="1"/>
  <c r="W36" i="2"/>
  <c r="I36" i="1"/>
  <c r="J18" i="1"/>
  <c r="K18" i="1"/>
  <c r="L18" i="1"/>
  <c r="M18" i="1"/>
  <c r="N18" i="1"/>
  <c r="G47" i="2"/>
  <c r="G48" i="2"/>
  <c r="W44" i="1"/>
  <c r="V44" i="1"/>
  <c r="U44" i="1"/>
  <c r="H43" i="1"/>
  <c r="I4" i="1"/>
  <c r="F21" i="1" l="1"/>
  <c r="I21" i="1"/>
  <c r="J21" i="1"/>
  <c r="K21" i="1"/>
  <c r="L21" i="1"/>
  <c r="M21" i="1"/>
  <c r="N21" i="1"/>
  <c r="O21" i="1"/>
  <c r="P21" i="1"/>
  <c r="Q21" i="1"/>
  <c r="R21" i="1"/>
  <c r="B43" i="1"/>
  <c r="C43" i="1"/>
  <c r="D43" i="1"/>
  <c r="E43" i="1"/>
  <c r="F43" i="1"/>
  <c r="G43" i="1"/>
  <c r="I43" i="1"/>
  <c r="J43" i="1"/>
  <c r="K43" i="1"/>
  <c r="L43" i="1"/>
  <c r="M43" i="1"/>
  <c r="N43" i="1"/>
  <c r="O43" i="1"/>
  <c r="P43" i="1"/>
  <c r="Q43" i="1"/>
  <c r="R43" i="1"/>
  <c r="J37" i="1"/>
  <c r="K37" i="1"/>
  <c r="L37" i="1"/>
  <c r="M37" i="1"/>
  <c r="N37" i="1"/>
  <c r="O37" i="1"/>
  <c r="P37" i="1"/>
  <c r="Q37" i="1"/>
  <c r="R37" i="1"/>
  <c r="S37" i="1"/>
  <c r="I37" i="1"/>
  <c r="B36" i="1"/>
  <c r="C36" i="1"/>
  <c r="D36" i="1"/>
  <c r="E36" i="1"/>
  <c r="F36" i="1"/>
  <c r="G36" i="1"/>
  <c r="H36" i="1"/>
  <c r="K36" i="1"/>
  <c r="L36" i="1"/>
  <c r="M36" i="1"/>
  <c r="N36" i="1"/>
  <c r="O36" i="1"/>
  <c r="P36" i="1"/>
  <c r="Q36" i="1"/>
  <c r="R36" i="1"/>
  <c r="S36" i="1"/>
  <c r="J30" i="1"/>
  <c r="K30" i="1"/>
  <c r="L30" i="1"/>
  <c r="M30" i="1"/>
  <c r="N30" i="1"/>
  <c r="O30" i="1"/>
  <c r="P30" i="1"/>
  <c r="Q30" i="1"/>
  <c r="R30" i="1"/>
  <c r="S30" i="1"/>
  <c r="I30" i="1"/>
  <c r="B10" i="1"/>
  <c r="B45" i="1" s="1"/>
  <c r="C10" i="1"/>
  <c r="D10" i="1"/>
  <c r="E10" i="1"/>
  <c r="F10" i="1"/>
  <c r="G10" i="1"/>
  <c r="H10" i="1"/>
  <c r="J10" i="1"/>
  <c r="K10" i="1"/>
  <c r="L10" i="1"/>
  <c r="M10" i="1"/>
  <c r="N10" i="1"/>
  <c r="O10" i="1"/>
  <c r="P10" i="1"/>
  <c r="Q10" i="1"/>
  <c r="R10" i="1"/>
  <c r="S10" i="1"/>
  <c r="J17" i="1"/>
  <c r="K17" i="1"/>
  <c r="L17" i="1"/>
  <c r="M17" i="1"/>
  <c r="N17" i="1"/>
  <c r="O17" i="1"/>
  <c r="P17" i="1"/>
  <c r="Q17" i="1"/>
  <c r="R17" i="1"/>
  <c r="S17" i="1"/>
  <c r="C18" i="1"/>
  <c r="D18" i="1"/>
  <c r="E18" i="1"/>
  <c r="F18" i="1"/>
  <c r="G18" i="1"/>
  <c r="H18" i="1"/>
  <c r="O18" i="1"/>
  <c r="P18" i="1"/>
  <c r="Q18" i="1"/>
  <c r="R18" i="1"/>
  <c r="S18" i="1"/>
  <c r="B18" i="1"/>
  <c r="H37" i="1"/>
  <c r="V43" i="1" l="1"/>
  <c r="F45" i="1"/>
  <c r="C45" i="1"/>
  <c r="D45" i="1"/>
  <c r="I34" i="1"/>
  <c r="J34" i="1"/>
  <c r="K34" i="1"/>
  <c r="L34" i="1"/>
  <c r="M34" i="1"/>
  <c r="N34" i="1"/>
  <c r="O34" i="1"/>
  <c r="P34" i="1"/>
  <c r="Q34" i="1"/>
  <c r="R34" i="1"/>
  <c r="S34" i="1"/>
  <c r="S43" i="1"/>
  <c r="I14" i="1" l="1"/>
  <c r="I10" i="1"/>
  <c r="I13" i="1"/>
  <c r="I23" i="1"/>
  <c r="I24" i="1"/>
  <c r="I29" i="1"/>
  <c r="H29" i="1"/>
  <c r="J31" i="1"/>
  <c r="K31" i="1"/>
  <c r="L31" i="1"/>
  <c r="M31" i="1"/>
  <c r="N31" i="1"/>
  <c r="O31" i="1"/>
  <c r="P31" i="1"/>
  <c r="Q31" i="1"/>
  <c r="R31" i="1"/>
  <c r="S31" i="1"/>
  <c r="I31" i="1"/>
  <c r="J32" i="1"/>
  <c r="K32" i="1"/>
  <c r="L32" i="1"/>
  <c r="M32" i="1"/>
  <c r="N32" i="1"/>
  <c r="O32" i="1"/>
  <c r="P32" i="1"/>
  <c r="Q32" i="1"/>
  <c r="R32" i="1"/>
  <c r="S32" i="1"/>
  <c r="I32" i="1"/>
  <c r="J33" i="1"/>
  <c r="K33" i="1"/>
  <c r="L33" i="1"/>
  <c r="M33" i="1"/>
  <c r="N33" i="1"/>
  <c r="O33" i="1"/>
  <c r="P33" i="1"/>
  <c r="Q33" i="1"/>
  <c r="R33" i="1"/>
  <c r="S33" i="1"/>
  <c r="I33" i="1"/>
  <c r="J42" i="1"/>
  <c r="K42" i="1"/>
  <c r="L42" i="1"/>
  <c r="M42" i="1"/>
  <c r="N42" i="1"/>
  <c r="O42" i="1"/>
  <c r="P42" i="1"/>
  <c r="Q42" i="1"/>
  <c r="R42" i="1"/>
  <c r="S42" i="1"/>
  <c r="I42" i="1"/>
  <c r="J41" i="1"/>
  <c r="K41" i="1"/>
  <c r="L41" i="1"/>
  <c r="M41" i="1"/>
  <c r="N41" i="1"/>
  <c r="O41" i="1"/>
  <c r="P41" i="1"/>
  <c r="Q41" i="1"/>
  <c r="R41" i="1"/>
  <c r="S41" i="1"/>
  <c r="I41" i="1"/>
  <c r="I40" i="1"/>
  <c r="K40" i="1"/>
  <c r="L40" i="1"/>
  <c r="M40" i="1"/>
  <c r="N40" i="1"/>
  <c r="O40" i="1"/>
  <c r="P40" i="1"/>
  <c r="Q40" i="1"/>
  <c r="R40" i="1"/>
  <c r="S40" i="1"/>
  <c r="J40" i="1"/>
  <c r="J35" i="1"/>
  <c r="K35" i="1"/>
  <c r="L35" i="1"/>
  <c r="M35" i="1"/>
  <c r="N35" i="1"/>
  <c r="O35" i="1"/>
  <c r="P35" i="1"/>
  <c r="Q35" i="1"/>
  <c r="R35" i="1"/>
  <c r="S35" i="1"/>
  <c r="I35" i="1"/>
  <c r="W38" i="2"/>
  <c r="V37" i="2"/>
  <c r="U37" i="2"/>
  <c r="R39" i="1"/>
  <c r="S39" i="1"/>
  <c r="J39" i="1"/>
  <c r="K39" i="1"/>
  <c r="L39" i="1"/>
  <c r="M39" i="1"/>
  <c r="N39" i="1"/>
  <c r="O39" i="1"/>
  <c r="P39" i="1"/>
  <c r="Q39" i="1"/>
  <c r="U39" i="1"/>
  <c r="I39" i="1"/>
  <c r="J38" i="1"/>
  <c r="K38" i="1"/>
  <c r="L38" i="1"/>
  <c r="M38" i="1"/>
  <c r="N38" i="1"/>
  <c r="O38" i="1"/>
  <c r="P38" i="1"/>
  <c r="Q38" i="1"/>
  <c r="R38" i="1"/>
  <c r="S38" i="1"/>
  <c r="I38" i="1"/>
  <c r="S14" i="1"/>
  <c r="Q14" i="1"/>
  <c r="R14" i="1"/>
  <c r="M14" i="1"/>
  <c r="N14" i="1"/>
  <c r="O14" i="1"/>
  <c r="P14" i="1"/>
  <c r="K14" i="1"/>
  <c r="L14" i="1"/>
  <c r="J14" i="1"/>
  <c r="G21" i="1"/>
  <c r="G45" i="1" s="1"/>
  <c r="E21" i="1"/>
  <c r="E45" i="1" s="1"/>
  <c r="G22" i="3"/>
  <c r="F22" i="3"/>
  <c r="E22" i="3"/>
  <c r="H21" i="1"/>
  <c r="W42" i="1" l="1"/>
  <c r="I19" i="1"/>
  <c r="U30" i="1"/>
  <c r="V30" i="1"/>
  <c r="W30" i="1"/>
  <c r="H9" i="1"/>
  <c r="U9" i="1" s="1"/>
  <c r="U40" i="1"/>
  <c r="U10" i="1"/>
  <c r="C4" i="1"/>
  <c r="D4" i="1"/>
  <c r="E4" i="1"/>
  <c r="F4" i="1"/>
  <c r="G4" i="1"/>
  <c r="H4" i="1"/>
  <c r="J4" i="1"/>
  <c r="K4" i="1"/>
  <c r="L4" i="1"/>
  <c r="M4" i="1"/>
  <c r="N4" i="1"/>
  <c r="O4" i="1"/>
  <c r="P4" i="1"/>
  <c r="Q4" i="1"/>
  <c r="R4" i="1"/>
  <c r="S4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B5" i="1"/>
  <c r="B4" i="1"/>
  <c r="U43" i="1"/>
  <c r="U42" i="1"/>
  <c r="U38" i="1"/>
  <c r="U37" i="1"/>
  <c r="U36" i="1"/>
  <c r="U35" i="1"/>
  <c r="U34" i="1"/>
  <c r="S29" i="1"/>
  <c r="R29" i="1"/>
  <c r="Q29" i="1"/>
  <c r="P29" i="1"/>
  <c r="O29" i="1"/>
  <c r="N29" i="1"/>
  <c r="M29" i="1"/>
  <c r="L29" i="1"/>
  <c r="K29" i="1"/>
  <c r="J29" i="1"/>
  <c r="U29" i="1"/>
  <c r="S28" i="1"/>
  <c r="R28" i="1"/>
  <c r="Q28" i="1"/>
  <c r="P28" i="1"/>
  <c r="O28" i="1"/>
  <c r="N28" i="1"/>
  <c r="M28" i="1"/>
  <c r="L28" i="1"/>
  <c r="K28" i="1"/>
  <c r="J28" i="1"/>
  <c r="I28" i="1"/>
  <c r="H28" i="1"/>
  <c r="U28" i="1" s="1"/>
  <c r="S27" i="1"/>
  <c r="R27" i="1"/>
  <c r="Q27" i="1"/>
  <c r="P27" i="1"/>
  <c r="O27" i="1"/>
  <c r="N27" i="1"/>
  <c r="M27" i="1"/>
  <c r="L27" i="1"/>
  <c r="K27" i="1"/>
  <c r="J27" i="1"/>
  <c r="I27" i="1"/>
  <c r="H27" i="1"/>
  <c r="U27" i="1" s="1"/>
  <c r="S26" i="1"/>
  <c r="R26" i="1"/>
  <c r="Q26" i="1"/>
  <c r="P26" i="1"/>
  <c r="O26" i="1"/>
  <c r="N26" i="1"/>
  <c r="M26" i="1"/>
  <c r="L26" i="1"/>
  <c r="K26" i="1"/>
  <c r="J26" i="1"/>
  <c r="I26" i="1"/>
  <c r="H26" i="1"/>
  <c r="S25" i="1"/>
  <c r="R25" i="1"/>
  <c r="Q25" i="1"/>
  <c r="P25" i="1"/>
  <c r="O25" i="1"/>
  <c r="N25" i="1"/>
  <c r="M25" i="1"/>
  <c r="L25" i="1"/>
  <c r="K25" i="1"/>
  <c r="J25" i="1"/>
  <c r="I25" i="1"/>
  <c r="H25" i="1"/>
  <c r="S24" i="1"/>
  <c r="R24" i="1"/>
  <c r="Q24" i="1"/>
  <c r="P24" i="1"/>
  <c r="O24" i="1"/>
  <c r="N24" i="1"/>
  <c r="M24" i="1"/>
  <c r="L24" i="1"/>
  <c r="K24" i="1"/>
  <c r="J24" i="1"/>
  <c r="H24" i="1"/>
  <c r="U24" i="1" s="1"/>
  <c r="S23" i="1"/>
  <c r="R23" i="1"/>
  <c r="Q23" i="1"/>
  <c r="P23" i="1"/>
  <c r="O23" i="1"/>
  <c r="N23" i="1"/>
  <c r="M23" i="1"/>
  <c r="L23" i="1"/>
  <c r="K23" i="1"/>
  <c r="J23" i="1"/>
  <c r="H23" i="1"/>
  <c r="U23" i="1" s="1"/>
  <c r="S22" i="1"/>
  <c r="R22" i="1"/>
  <c r="Q22" i="1"/>
  <c r="P22" i="1"/>
  <c r="O22" i="1"/>
  <c r="N22" i="1"/>
  <c r="M22" i="1"/>
  <c r="L22" i="1"/>
  <c r="K22" i="1"/>
  <c r="J22" i="1"/>
  <c r="I22" i="1"/>
  <c r="H22" i="1"/>
  <c r="U22" i="1" s="1"/>
  <c r="S21" i="1"/>
  <c r="U21" i="1"/>
  <c r="S20" i="1"/>
  <c r="R20" i="1"/>
  <c r="Q20" i="1"/>
  <c r="P20" i="1"/>
  <c r="O20" i="1"/>
  <c r="N20" i="1"/>
  <c r="M20" i="1"/>
  <c r="L20" i="1"/>
  <c r="K20" i="1"/>
  <c r="J20" i="1"/>
  <c r="I20" i="1"/>
  <c r="H20" i="1"/>
  <c r="U20" i="1" s="1"/>
  <c r="S19" i="1"/>
  <c r="R19" i="1"/>
  <c r="Q19" i="1"/>
  <c r="P19" i="1"/>
  <c r="O19" i="1"/>
  <c r="N19" i="1"/>
  <c r="M19" i="1"/>
  <c r="L19" i="1"/>
  <c r="K19" i="1"/>
  <c r="J19" i="1"/>
  <c r="H19" i="1"/>
  <c r="U19" i="1" s="1"/>
  <c r="H17" i="1"/>
  <c r="U17" i="1" s="1"/>
  <c r="S16" i="1"/>
  <c r="R16" i="1"/>
  <c r="Q16" i="1"/>
  <c r="P16" i="1"/>
  <c r="O16" i="1"/>
  <c r="N16" i="1"/>
  <c r="M16" i="1"/>
  <c r="L16" i="1"/>
  <c r="K16" i="1"/>
  <c r="J16" i="1"/>
  <c r="I16" i="1"/>
  <c r="H16" i="1"/>
  <c r="U16" i="1" s="1"/>
  <c r="S15" i="1"/>
  <c r="R15" i="1"/>
  <c r="Q15" i="1"/>
  <c r="P15" i="1"/>
  <c r="O15" i="1"/>
  <c r="N15" i="1"/>
  <c r="M15" i="1"/>
  <c r="L15" i="1"/>
  <c r="K15" i="1"/>
  <c r="J15" i="1"/>
  <c r="I15" i="1"/>
  <c r="H15" i="1"/>
  <c r="S13" i="1"/>
  <c r="R13" i="1"/>
  <c r="Q13" i="1"/>
  <c r="P13" i="1"/>
  <c r="O13" i="1"/>
  <c r="N13" i="1"/>
  <c r="M13" i="1"/>
  <c r="L13" i="1"/>
  <c r="K13" i="1"/>
  <c r="J13" i="1"/>
  <c r="H13" i="1"/>
  <c r="S12" i="1"/>
  <c r="R12" i="1"/>
  <c r="Q12" i="1"/>
  <c r="P12" i="1"/>
  <c r="O12" i="1"/>
  <c r="N12" i="1"/>
  <c r="M12" i="1"/>
  <c r="L12" i="1"/>
  <c r="K12" i="1"/>
  <c r="J12" i="1"/>
  <c r="I12" i="1"/>
  <c r="H12" i="1"/>
  <c r="U12" i="1" s="1"/>
  <c r="S11" i="1"/>
  <c r="R11" i="1"/>
  <c r="Q11" i="1"/>
  <c r="P11" i="1"/>
  <c r="O11" i="1"/>
  <c r="N11" i="1"/>
  <c r="M11" i="1"/>
  <c r="L11" i="1"/>
  <c r="K11" i="1"/>
  <c r="J11" i="1"/>
  <c r="I11" i="1"/>
  <c r="H11" i="1"/>
  <c r="U11" i="1" s="1"/>
  <c r="S9" i="1"/>
  <c r="R9" i="1"/>
  <c r="Q9" i="1"/>
  <c r="P9" i="1"/>
  <c r="O9" i="1"/>
  <c r="N9" i="1"/>
  <c r="M9" i="1"/>
  <c r="L9" i="1"/>
  <c r="K9" i="1"/>
  <c r="J9" i="1"/>
  <c r="I9" i="1"/>
  <c r="W44" i="2"/>
  <c r="W45" i="2"/>
  <c r="W43" i="2"/>
  <c r="W31" i="2"/>
  <c r="W32" i="2"/>
  <c r="W33" i="2"/>
  <c r="W34" i="2"/>
  <c r="W35" i="2"/>
  <c r="W37" i="2"/>
  <c r="W39" i="2"/>
  <c r="W40" i="2"/>
  <c r="W41" i="2"/>
  <c r="W30" i="2"/>
  <c r="W26" i="2"/>
  <c r="W27" i="2"/>
  <c r="W28" i="2"/>
  <c r="W25" i="2"/>
  <c r="W29" i="2" s="1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10" i="2"/>
  <c r="W9" i="2"/>
  <c r="W5" i="2"/>
  <c r="W4" i="2"/>
  <c r="W6" i="2" s="1"/>
  <c r="U44" i="2"/>
  <c r="U45" i="2"/>
  <c r="U43" i="2"/>
  <c r="U31" i="2"/>
  <c r="U32" i="2"/>
  <c r="U33" i="2"/>
  <c r="U34" i="2"/>
  <c r="U35" i="2"/>
  <c r="U36" i="2"/>
  <c r="U38" i="2"/>
  <c r="U39" i="2"/>
  <c r="U40" i="2"/>
  <c r="U41" i="2"/>
  <c r="U30" i="2"/>
  <c r="U26" i="2"/>
  <c r="U27" i="2"/>
  <c r="U28" i="2"/>
  <c r="U25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10" i="2"/>
  <c r="U9" i="2"/>
  <c r="V4" i="2"/>
  <c r="V6" i="2" s="1"/>
  <c r="V7" i="2" s="1"/>
  <c r="U5" i="2"/>
  <c r="U4" i="2"/>
  <c r="U6" i="2" s="1"/>
  <c r="U7" i="2" s="1"/>
  <c r="S46" i="2"/>
  <c r="L47" i="2"/>
  <c r="Q47" i="2"/>
  <c r="R47" i="2"/>
  <c r="V30" i="2"/>
  <c r="S6" i="2"/>
  <c r="S7" i="2" s="1"/>
  <c r="S29" i="2"/>
  <c r="S47" i="2" s="1"/>
  <c r="V7" i="3"/>
  <c r="U7" i="3"/>
  <c r="W7" i="3"/>
  <c r="W4" i="3"/>
  <c r="W5" i="3" s="1"/>
  <c r="V4" i="3"/>
  <c r="V5" i="3" s="1"/>
  <c r="S5" i="3"/>
  <c r="U4" i="3"/>
  <c r="U5" i="3" s="1"/>
  <c r="S24" i="3"/>
  <c r="S25" i="3" s="1"/>
  <c r="W23" i="3"/>
  <c r="W22" i="3"/>
  <c r="W9" i="3"/>
  <c r="W10" i="3"/>
  <c r="W11" i="3"/>
  <c r="W12" i="3"/>
  <c r="W13" i="3"/>
  <c r="W14" i="3"/>
  <c r="W15" i="3"/>
  <c r="W16" i="3"/>
  <c r="W17" i="3"/>
  <c r="W18" i="3"/>
  <c r="W19" i="3"/>
  <c r="W20" i="3"/>
  <c r="W8" i="3"/>
  <c r="U23" i="3"/>
  <c r="U22" i="3"/>
  <c r="U20" i="3"/>
  <c r="U9" i="3"/>
  <c r="U10" i="3"/>
  <c r="U11" i="3"/>
  <c r="U12" i="3"/>
  <c r="U13" i="3"/>
  <c r="U14" i="3"/>
  <c r="U16" i="3"/>
  <c r="U17" i="3"/>
  <c r="U18" i="3"/>
  <c r="U19" i="3"/>
  <c r="U8" i="3"/>
  <c r="U15" i="3"/>
  <c r="R24" i="3"/>
  <c r="R25" i="3" s="1"/>
  <c r="Q24" i="3"/>
  <c r="Q25" i="3" s="1"/>
  <c r="P24" i="3"/>
  <c r="P25" i="3" s="1"/>
  <c r="O24" i="3"/>
  <c r="O25" i="3" s="1"/>
  <c r="N24" i="3"/>
  <c r="N25" i="3" s="1"/>
  <c r="M24" i="3"/>
  <c r="M25" i="3" s="1"/>
  <c r="L24" i="3"/>
  <c r="L25" i="3" s="1"/>
  <c r="K24" i="3"/>
  <c r="K25" i="3" s="1"/>
  <c r="J24" i="3"/>
  <c r="J25" i="3" s="1"/>
  <c r="I24" i="3"/>
  <c r="I25" i="3" s="1"/>
  <c r="H24" i="3"/>
  <c r="H25" i="3" s="1"/>
  <c r="G24" i="3"/>
  <c r="G25" i="3" s="1"/>
  <c r="F24" i="3"/>
  <c r="F25" i="3" s="1"/>
  <c r="E24" i="3"/>
  <c r="D24" i="3"/>
  <c r="D25" i="3" s="1"/>
  <c r="C24" i="3"/>
  <c r="C25" i="3" s="1"/>
  <c r="B24" i="3"/>
  <c r="B25" i="3" s="1"/>
  <c r="V23" i="3"/>
  <c r="V22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V45" i="2"/>
  <c r="V44" i="2"/>
  <c r="V43" i="2"/>
  <c r="V46" i="2" s="1"/>
  <c r="V41" i="2"/>
  <c r="V40" i="2"/>
  <c r="V39" i="2"/>
  <c r="V38" i="2"/>
  <c r="V36" i="2"/>
  <c r="V35" i="2"/>
  <c r="V34" i="2"/>
  <c r="V33" i="2"/>
  <c r="V32" i="2"/>
  <c r="V31" i="2"/>
  <c r="R29" i="2"/>
  <c r="Q29" i="2"/>
  <c r="P29" i="2"/>
  <c r="P47" i="2" s="1"/>
  <c r="O29" i="2"/>
  <c r="O47" i="2" s="1"/>
  <c r="N29" i="2"/>
  <c r="N47" i="2" s="1"/>
  <c r="M29" i="2"/>
  <c r="M47" i="2" s="1"/>
  <c r="L29" i="2"/>
  <c r="K29" i="2"/>
  <c r="K47" i="2" s="1"/>
  <c r="J29" i="2"/>
  <c r="J47" i="2" s="1"/>
  <c r="I29" i="2"/>
  <c r="I47" i="2" s="1"/>
  <c r="H29" i="2"/>
  <c r="G29" i="2"/>
  <c r="F29" i="2"/>
  <c r="F47" i="2" s="1"/>
  <c r="E29" i="2"/>
  <c r="E47" i="2" s="1"/>
  <c r="D29" i="2"/>
  <c r="D47" i="2" s="1"/>
  <c r="C29" i="2"/>
  <c r="C47" i="2" s="1"/>
  <c r="B29" i="2"/>
  <c r="B47" i="2" s="1"/>
  <c r="V28" i="2"/>
  <c r="V27" i="2"/>
  <c r="V26" i="2"/>
  <c r="V25" i="2"/>
  <c r="V29" i="2" s="1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R6" i="2"/>
  <c r="R7" i="2" s="1"/>
  <c r="Q6" i="2"/>
  <c r="Q7" i="2" s="1"/>
  <c r="P6" i="2"/>
  <c r="P7" i="2" s="1"/>
  <c r="O6" i="2"/>
  <c r="O7" i="2" s="1"/>
  <c r="N6" i="2"/>
  <c r="N7" i="2" s="1"/>
  <c r="M6" i="2"/>
  <c r="M7" i="2" s="1"/>
  <c r="L6" i="2"/>
  <c r="L7" i="2" s="1"/>
  <c r="K6" i="2"/>
  <c r="K7" i="2" s="1"/>
  <c r="J6" i="2"/>
  <c r="J7" i="2" s="1"/>
  <c r="I6" i="2"/>
  <c r="I7" i="2" s="1"/>
  <c r="G6" i="2"/>
  <c r="F6" i="2"/>
  <c r="F7" i="2" s="1"/>
  <c r="E6" i="2"/>
  <c r="E7" i="2" s="1"/>
  <c r="D6" i="2"/>
  <c r="D7" i="2" s="1"/>
  <c r="C6" i="2"/>
  <c r="C7" i="2" s="1"/>
  <c r="B6" i="2"/>
  <c r="B7" i="2" s="1"/>
  <c r="V5" i="2"/>
  <c r="H6" i="2"/>
  <c r="H7" i="2" s="1"/>
  <c r="U29" i="2" l="1"/>
  <c r="W46" i="2"/>
  <c r="K45" i="1"/>
  <c r="U24" i="3"/>
  <c r="P6" i="1"/>
  <c r="P7" i="1" s="1"/>
  <c r="J45" i="1"/>
  <c r="M45" i="1"/>
  <c r="R45" i="1"/>
  <c r="S45" i="1"/>
  <c r="H45" i="1"/>
  <c r="I45" i="1"/>
  <c r="L45" i="1"/>
  <c r="N45" i="1"/>
  <c r="O45" i="1"/>
  <c r="P45" i="1"/>
  <c r="Q45" i="1"/>
  <c r="W4" i="1"/>
  <c r="V4" i="1"/>
  <c r="U4" i="1"/>
  <c r="W24" i="3"/>
  <c r="W25" i="3" s="1"/>
  <c r="W26" i="3" s="1"/>
  <c r="V24" i="3"/>
  <c r="V25" i="3" s="1"/>
  <c r="V26" i="3" s="1"/>
  <c r="S48" i="2"/>
  <c r="V41" i="1"/>
  <c r="W18" i="1"/>
  <c r="U18" i="1"/>
  <c r="V18" i="1"/>
  <c r="W34" i="1"/>
  <c r="W35" i="1"/>
  <c r="W36" i="1"/>
  <c r="W38" i="1"/>
  <c r="W16" i="1"/>
  <c r="W17" i="1"/>
  <c r="W19" i="1"/>
  <c r="W21" i="1"/>
  <c r="W22" i="1"/>
  <c r="W23" i="1"/>
  <c r="W29" i="1"/>
  <c r="V33" i="1"/>
  <c r="W12" i="1"/>
  <c r="V27" i="1"/>
  <c r="G6" i="1"/>
  <c r="G7" i="1" s="1"/>
  <c r="W40" i="1"/>
  <c r="W39" i="1"/>
  <c r="U5" i="1"/>
  <c r="D6" i="1"/>
  <c r="D7" i="1" s="1"/>
  <c r="S6" i="1"/>
  <c r="S7" i="1" s="1"/>
  <c r="W15" i="1"/>
  <c r="W14" i="1"/>
  <c r="W32" i="1"/>
  <c r="W13" i="1"/>
  <c r="W26" i="1"/>
  <c r="W31" i="1"/>
  <c r="W43" i="1"/>
  <c r="W10" i="1"/>
  <c r="W5" i="1"/>
  <c r="U26" i="1"/>
  <c r="W25" i="1"/>
  <c r="U25" i="1"/>
  <c r="V42" i="1"/>
  <c r="W20" i="1"/>
  <c r="K6" i="1"/>
  <c r="K7" i="1" s="1"/>
  <c r="U32" i="1"/>
  <c r="U14" i="1"/>
  <c r="W9" i="1"/>
  <c r="W28" i="1"/>
  <c r="W11" i="1"/>
  <c r="U31" i="1"/>
  <c r="U13" i="1"/>
  <c r="W27" i="1"/>
  <c r="E6" i="1"/>
  <c r="E7" i="1" s="1"/>
  <c r="U15" i="1"/>
  <c r="U33" i="1"/>
  <c r="F6" i="1"/>
  <c r="F7" i="1" s="1"/>
  <c r="W41" i="1"/>
  <c r="W24" i="1"/>
  <c r="U41" i="1"/>
  <c r="C6" i="1"/>
  <c r="C7" i="1" s="1"/>
  <c r="W37" i="1"/>
  <c r="O6" i="1"/>
  <c r="O7" i="1" s="1"/>
  <c r="W33" i="1"/>
  <c r="V19" i="1"/>
  <c r="H47" i="2"/>
  <c r="J6" i="1"/>
  <c r="J7" i="1" s="1"/>
  <c r="I6" i="1"/>
  <c r="I7" i="1" s="1"/>
  <c r="B6" i="1"/>
  <c r="B7" i="1" s="1"/>
  <c r="V31" i="1"/>
  <c r="V17" i="1"/>
  <c r="U46" i="2"/>
  <c r="U47" i="2" s="1"/>
  <c r="U48" i="2" s="1"/>
  <c r="W7" i="2"/>
  <c r="E48" i="2"/>
  <c r="M48" i="2"/>
  <c r="R48" i="2"/>
  <c r="P48" i="2"/>
  <c r="S26" i="3"/>
  <c r="U25" i="3"/>
  <c r="U26" i="3" s="1"/>
  <c r="E25" i="3"/>
  <c r="K26" i="3"/>
  <c r="I48" i="2"/>
  <c r="L26" i="3"/>
  <c r="M26" i="3"/>
  <c r="N26" i="3"/>
  <c r="N6" i="1"/>
  <c r="N7" i="1" s="1"/>
  <c r="V29" i="1"/>
  <c r="B48" i="2"/>
  <c r="D26" i="3"/>
  <c r="R6" i="1"/>
  <c r="R7" i="1" s="1"/>
  <c r="C26" i="3"/>
  <c r="Q6" i="1"/>
  <c r="Q7" i="1" s="1"/>
  <c r="J48" i="2"/>
  <c r="K48" i="2"/>
  <c r="F48" i="2"/>
  <c r="L48" i="2"/>
  <c r="Q48" i="2"/>
  <c r="J26" i="3"/>
  <c r="O26" i="3"/>
  <c r="F26" i="3"/>
  <c r="P26" i="3"/>
  <c r="G26" i="3"/>
  <c r="Q26" i="3"/>
  <c r="R26" i="3"/>
  <c r="B26" i="3"/>
  <c r="I26" i="3"/>
  <c r="H26" i="3"/>
  <c r="D48" i="2"/>
  <c r="N48" i="2"/>
  <c r="O48" i="2"/>
  <c r="G7" i="2"/>
  <c r="V47" i="2"/>
  <c r="V48" i="2" s="1"/>
  <c r="W47" i="2"/>
  <c r="M6" i="1"/>
  <c r="M7" i="1" s="1"/>
  <c r="V25" i="1"/>
  <c r="V39" i="1"/>
  <c r="V5" i="1"/>
  <c r="H6" i="1"/>
  <c r="H7" i="1" s="1"/>
  <c r="V9" i="1"/>
  <c r="V21" i="1"/>
  <c r="V24" i="1"/>
  <c r="V35" i="1"/>
  <c r="V38" i="1"/>
  <c r="V26" i="1"/>
  <c r="V16" i="1"/>
  <c r="L6" i="1"/>
  <c r="L7" i="1" s="1"/>
  <c r="V32" i="1"/>
  <c r="V15" i="1"/>
  <c r="V23" i="1"/>
  <c r="V37" i="1"/>
  <c r="V11" i="1"/>
  <c r="V13" i="1"/>
  <c r="V28" i="1"/>
  <c r="V40" i="1"/>
  <c r="V10" i="1"/>
  <c r="V12" i="1"/>
  <c r="V14" i="1"/>
  <c r="V22" i="1"/>
  <c r="V36" i="1"/>
  <c r="V20" i="1"/>
  <c r="V34" i="1"/>
  <c r="V45" i="1" l="1"/>
  <c r="W45" i="1"/>
  <c r="U45" i="1"/>
  <c r="U6" i="1"/>
  <c r="U7" i="1" s="1"/>
  <c r="W6" i="1"/>
  <c r="W7" i="1" s="1"/>
  <c r="V6" i="1"/>
  <c r="V7" i="1" s="1"/>
  <c r="E26" i="3"/>
  <c r="C48" i="2"/>
  <c r="H48" i="2"/>
  <c r="W48" i="2"/>
  <c r="W46" i="1" l="1"/>
  <c r="B46" i="1" l="1"/>
  <c r="H46" i="1"/>
  <c r="E46" i="1"/>
  <c r="S46" i="1"/>
  <c r="C46" i="1"/>
  <c r="D46" i="1"/>
  <c r="Q46" i="1"/>
  <c r="K46" i="1"/>
  <c r="J46" i="1"/>
  <c r="O46" i="1"/>
  <c r="I46" i="1"/>
  <c r="M46" i="1"/>
  <c r="R46" i="1"/>
  <c r="P46" i="1"/>
  <c r="N46" i="1"/>
  <c r="L46" i="1"/>
  <c r="G46" i="1"/>
  <c r="F46" i="1"/>
  <c r="U46" i="1"/>
  <c r="V46" i="1"/>
</calcChain>
</file>

<file path=xl/sharedStrings.xml><?xml version="1.0" encoding="utf-8"?>
<sst xmlns="http://schemas.openxmlformats.org/spreadsheetml/2006/main" count="237" uniqueCount="75">
  <si>
    <t>Income Statement</t>
  </si>
  <si>
    <t>Main Forecast - JPW Consolidated</t>
  </si>
  <si>
    <t>Jan 2026</t>
  </si>
  <si>
    <t>Feb 2026</t>
  </si>
  <si>
    <t>Mar 2026</t>
  </si>
  <si>
    <t>Apr 2026</t>
  </si>
  <si>
    <t>May 2026</t>
  </si>
  <si>
    <t>Jun 2026</t>
  </si>
  <si>
    <t>Jul 2026</t>
  </si>
  <si>
    <t>Aug 2026</t>
  </si>
  <si>
    <t>Sep 2026</t>
  </si>
  <si>
    <t>Oct 2026</t>
  </si>
  <si>
    <t>Nov 2026</t>
  </si>
  <si>
    <t>Dec 2026</t>
  </si>
  <si>
    <t>Jan 2027</t>
  </si>
  <si>
    <t>Feb 2027</t>
  </si>
  <si>
    <t>Mar 2027</t>
  </si>
  <si>
    <t>Apr 2027</t>
  </si>
  <si>
    <t>May 2027</t>
  </si>
  <si>
    <t>YTD 2026</t>
  </si>
  <si>
    <t>Full Year 2026</t>
  </si>
  <si>
    <t>Rolling 12 Months</t>
  </si>
  <si>
    <t>Revenue</t>
  </si>
  <si>
    <t>Rental Income</t>
  </si>
  <si>
    <t>Sales</t>
  </si>
  <si>
    <t>Total Revenue</t>
  </si>
  <si>
    <t>Gross Profit Before Depreciation</t>
  </si>
  <si>
    <t>Expenses</t>
  </si>
  <si>
    <t>Advertising and Promotion</t>
  </si>
  <si>
    <t>Bank Fees</t>
  </si>
  <si>
    <t>Charitable Donation</t>
  </si>
  <si>
    <t>Dues and Subscriptions</t>
  </si>
  <si>
    <t>Electric</t>
  </si>
  <si>
    <t>Electrical Repairs</t>
  </si>
  <si>
    <t>Equipment Rental</t>
  </si>
  <si>
    <t>Furnishings-Decor</t>
  </si>
  <si>
    <t>Insurance Expense</t>
  </si>
  <si>
    <t>Landscaping-Grounds Care</t>
  </si>
  <si>
    <t>Natural Gas</t>
  </si>
  <si>
    <t>Office Supplies</t>
  </si>
  <si>
    <t>Payment Processing</t>
  </si>
  <si>
    <t>Payroll Fees</t>
  </si>
  <si>
    <t>Payroll Taxes-EmployEE (TAX)</t>
  </si>
  <si>
    <t>Payroll Taxes-EmployER (TAX)</t>
  </si>
  <si>
    <t>Payroll-Contract Services (CND)</t>
  </si>
  <si>
    <t>Payroll-Garnishments (CSD)</t>
  </si>
  <si>
    <t>Payroll-Wages (NET)</t>
  </si>
  <si>
    <t>Pest Control</t>
  </si>
  <si>
    <t>Plumbing Repairs</t>
  </si>
  <si>
    <t>Postage &amp; Lock Fees</t>
  </si>
  <si>
    <t>Professional Fees</t>
  </si>
  <si>
    <t>Referral Fee / Furnish Bonus</t>
  </si>
  <si>
    <t>Repairs and Maintenance</t>
  </si>
  <si>
    <t>Security Deposit Refund Expense</t>
  </si>
  <si>
    <t>Security Services</t>
  </si>
  <si>
    <t>Software &amp; Computer Expense</t>
  </si>
  <si>
    <t>Supplies</t>
  </si>
  <si>
    <t>Telephone / Internet Expense</t>
  </si>
  <si>
    <t>Waste Removal</t>
  </si>
  <si>
    <t>Water</t>
  </si>
  <si>
    <t>Total Expenses</t>
  </si>
  <si>
    <t>Actuals</t>
  </si>
  <si>
    <t>Forecast</t>
  </si>
  <si>
    <t>Main Forecast - Blytheville</t>
  </si>
  <si>
    <t>HVAC Repairs</t>
  </si>
  <si>
    <t>Payroll-Gross Wages</t>
  </si>
  <si>
    <t>Total Payroll-Gross Wages</t>
  </si>
  <si>
    <t>Utilities</t>
  </si>
  <si>
    <t>Total Utilities</t>
  </si>
  <si>
    <t>Main Forecast - Forrest City</t>
  </si>
  <si>
    <t>June 2027</t>
  </si>
  <si>
    <t>Permits, Licenses &amp; Fees</t>
  </si>
  <si>
    <t>Cleaning Services</t>
  </si>
  <si>
    <t>Real Estate Taxes</t>
  </si>
  <si>
    <t>Net Operating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</si>
</sst>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;&quot;(&quot;&quot;$&quot;#,##0&quot;)&quot;"/>
    <numFmt numFmtId="165" formatCode="&quot;$&quot;#,##0.00;&quot;(&quot;&quot;$&quot;#,##0.00&quot;)&quot;"/>
  </numFmts>
  <fonts count="6" x14ac:knownFonts="1">
    <font>
      <sz val="11"/>
      <name val="Calibri"/>
    </font>
    <font>
      <sz val="11"/>
      <name val="Calibri"/>
      <family val="2"/>
    </font>
    <font>
      <sz val="20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49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right"/>
    </xf>
    <xf numFmtId="0" fontId="3" fillId="0" borderId="1" xfId="1" applyFont="1" applyBorder="1" applyAlignment="1">
      <alignment horizontal="center"/>
    </xf>
    <xf numFmtId="164" fontId="3" fillId="0" borderId="1" xfId="1" applyNumberFormat="1" applyFont="1" applyBorder="1" applyAlignment="1">
      <alignment horizontal="right"/>
    </xf>
    <xf numFmtId="0" fontId="0" fillId="0" borderId="0" xfId="1" applyFont="1" applyAlignment="1">
      <alignment horizontal="left" indent="2"/>
    </xf>
    <xf numFmtId="164" fontId="0" fillId="0" borderId="0" xfId="1" applyNumberFormat="1" applyFont="1" applyAlignment="1">
      <alignment horizontal="right"/>
    </xf>
    <xf numFmtId="0" fontId="4" fillId="0" borderId="0" xfId="1" applyFont="1" applyAlignment="1">
      <alignment horizontal="center"/>
    </xf>
    <xf numFmtId="0" fontId="3" fillId="2" borderId="1" xfId="1" applyFont="1" applyFill="1" applyBorder="1" applyAlignment="1">
      <alignment horizontal="right"/>
    </xf>
    <xf numFmtId="164" fontId="3" fillId="2" borderId="1" xfId="1" applyNumberFormat="1" applyFont="1" applyFill="1" applyBorder="1" applyAlignment="1">
      <alignment horizontal="right"/>
    </xf>
    <xf numFmtId="164" fontId="0" fillId="2" borderId="0" xfId="1" applyNumberFormat="1" applyFont="1" applyFill="1" applyAlignment="1">
      <alignment horizontal="right"/>
    </xf>
    <xf numFmtId="0" fontId="3" fillId="0" borderId="0" xfId="1" applyFont="1" applyAlignment="1">
      <alignment horizontal="left" indent="2"/>
    </xf>
    <xf numFmtId="164" fontId="3" fillId="2" borderId="0" xfId="1" applyNumberFormat="1" applyFont="1" applyFill="1" applyAlignment="1">
      <alignment horizontal="right"/>
    </xf>
    <xf numFmtId="164" fontId="3" fillId="0" borderId="0" xfId="1" applyNumberFormat="1" applyFont="1" applyAlignment="1">
      <alignment horizontal="right"/>
    </xf>
    <xf numFmtId="0" fontId="0" fillId="0" borderId="0" xfId="1" applyFont="1" applyAlignment="1">
      <alignment horizontal="left" indent="4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49" fontId="3" fillId="0" borderId="1" xfId="1" applyNumberFormat="1" applyFont="1" applyBorder="1" applyAlignment="1">
      <alignment horizontal="right"/>
    </xf>
    <xf numFmtId="164" fontId="0" fillId="3" borderId="0" xfId="1" applyNumberFormat="1" applyFont="1" applyFill="1" applyAlignment="1">
      <alignment horizontal="right"/>
    </xf>
    <xf numFmtId="0" fontId="1" fillId="0" borderId="0" xfId="1" applyAlignment="1">
      <alignment horizontal="left" indent="2"/>
    </xf>
    <xf numFmtId="165" fontId="0" fillId="0" borderId="0" xfId="0" applyNumberFormat="1"/>
    <xf numFmtId="0" fontId="1" fillId="0" borderId="0" xfId="1" applyFont="1" applyAlignment="1">
      <alignment horizontal="left" indent="2"/>
    </xf>
  </cellXfs>
  <cellStyles count="2">
    <cellStyle name="Normal" xfId="0" builtinId="0"/>
    <cellStyle name="Normal 2" xfId="1" xr:uid="{098E6C94-5C4E-BB4E-BDCA-C2AD62AC6A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9C41A-3D19-2844-A9A0-80592DE360EB}">
  <sheetPr>
    <tabColor theme="1"/>
    <pageSetUpPr fitToPage="1"/>
  </sheetPr>
  <dimension ref="A1:W49"/>
  <sheetViews>
    <sheetView tabSelected="1" topLeftCell="A30" zoomScale="120" zoomScaleNormal="120" workbookViewId="0">
      <pane xSplit="1" topLeftCell="G1" activePane="topRight" state="frozen"/>
      <selection pane="topRight" activeCell="I49" sqref="I49"/>
    </sheetView>
  </sheetViews>
  <sheetFormatPr baseColWidth="10" defaultColWidth="8.83203125" defaultRowHeight="15" customHeight="1" x14ac:dyDescent="0.2"/>
  <cols>
    <col min="1" max="1" width="61.1640625" customWidth="1"/>
    <col min="2" max="19" width="20" customWidth="1"/>
    <col min="20" max="20" width="8.83203125" customWidth="1"/>
    <col min="21" max="21" width="12" customWidth="1"/>
    <col min="22" max="22" width="14.33203125" customWidth="1"/>
    <col min="23" max="23" width="15.1640625" customWidth="1"/>
  </cols>
  <sheetData>
    <row r="1" spans="1:23" ht="24" customHeight="1" x14ac:dyDescent="0.3">
      <c r="A1" s="1" t="s">
        <v>0</v>
      </c>
      <c r="B1" s="8" t="s">
        <v>61</v>
      </c>
      <c r="C1" s="8" t="s">
        <v>61</v>
      </c>
      <c r="D1" s="8" t="s">
        <v>61</v>
      </c>
      <c r="E1" s="8" t="s">
        <v>61</v>
      </c>
      <c r="F1" s="8" t="s">
        <v>61</v>
      </c>
      <c r="G1" s="8" t="s">
        <v>61</v>
      </c>
      <c r="H1" s="8" t="s">
        <v>61</v>
      </c>
      <c r="I1" s="8" t="s">
        <v>62</v>
      </c>
      <c r="J1" s="8" t="s">
        <v>62</v>
      </c>
      <c r="K1" s="8" t="s">
        <v>62</v>
      </c>
      <c r="L1" s="8" t="s">
        <v>62</v>
      </c>
      <c r="M1" s="8" t="s">
        <v>62</v>
      </c>
      <c r="N1" s="8" t="s">
        <v>62</v>
      </c>
      <c r="O1" s="8" t="s">
        <v>62</v>
      </c>
      <c r="P1" s="8" t="s">
        <v>62</v>
      </c>
      <c r="Q1" s="8" t="s">
        <v>62</v>
      </c>
      <c r="R1" s="8" t="s">
        <v>62</v>
      </c>
      <c r="S1" s="8" t="s">
        <v>62</v>
      </c>
    </row>
    <row r="2" spans="1:23" ht="15" customHeight="1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70</v>
      </c>
      <c r="U2" s="4" t="s">
        <v>19</v>
      </c>
      <c r="V2" s="4" t="s">
        <v>20</v>
      </c>
      <c r="W2" s="4" t="s">
        <v>21</v>
      </c>
    </row>
    <row r="3" spans="1:23" ht="15" customHeight="1" x14ac:dyDescent="0.2">
      <c r="A3" s="2" t="s">
        <v>22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U3" s="5"/>
      <c r="V3" s="5"/>
      <c r="W3" s="5"/>
    </row>
    <row r="4" spans="1:23" ht="15" customHeight="1" x14ac:dyDescent="0.2">
      <c r="A4" s="6" t="s">
        <v>23</v>
      </c>
      <c r="B4" s="7">
        <f>'Blytheville P&amp;L'!B4+'Forrest City P&amp;L'!B4</f>
        <v>142489.27000000002</v>
      </c>
      <c r="C4" s="7">
        <f>'Blytheville P&amp;L'!C4+'Forrest City P&amp;L'!C4</f>
        <v>162907.77000000002</v>
      </c>
      <c r="D4" s="7">
        <f>'Blytheville P&amp;L'!D4+'Forrest City P&amp;L'!D4</f>
        <v>196705.99</v>
      </c>
      <c r="E4" s="7">
        <f>'Blytheville P&amp;L'!E4+'Forrest City P&amp;L'!E4</f>
        <v>177255.94</v>
      </c>
      <c r="F4" s="7">
        <f>'Blytheville P&amp;L'!F4+'Forrest City P&amp;L'!F4</f>
        <v>190154.71000000002</v>
      </c>
      <c r="G4" s="7">
        <f>'Blytheville P&amp;L'!G4+'Forrest City P&amp;L'!G4</f>
        <v>185196.06</v>
      </c>
      <c r="H4" s="7">
        <f>'Blytheville P&amp;L'!H4+'Forrest City P&amp;L'!H4</f>
        <v>169621.34</v>
      </c>
      <c r="I4" s="19">
        <f>'Blytheville P&amp;L'!I4+'Forrest City P&amp;L'!I4</f>
        <v>198383.91555555555</v>
      </c>
      <c r="J4" s="19">
        <f>'Blytheville P&amp;L'!J4+'Forrest City P&amp;L'!J4</f>
        <v>205248</v>
      </c>
      <c r="K4" s="19">
        <f>'Blytheville P&amp;L'!K4+'Forrest City P&amp;L'!K4</f>
        <v>213753.38543209882</v>
      </c>
      <c r="L4" s="19">
        <f>'Blytheville P&amp;L'!L4+'Forrest City P&amp;L'!L4</f>
        <v>217128.28502057609</v>
      </c>
      <c r="M4" s="19">
        <f>'Blytheville P&amp;L'!M4+'Forrest City P&amp;L'!M4</f>
        <v>224709.74150891631</v>
      </c>
      <c r="N4" s="19">
        <f>'Blytheville P&amp;L'!N4+'Forrest City P&amp;L'!N4</f>
        <v>234863.80398719711</v>
      </c>
      <c r="O4" s="19">
        <f>'Blytheville P&amp;L'!O4+'Forrest City P&amp;L'!O4</f>
        <v>235900.61017222982</v>
      </c>
      <c r="P4" s="19">
        <f>'Blytheville P&amp;L'!P4+'Forrest City P&amp;L'!P4</f>
        <v>242824.71855611441</v>
      </c>
      <c r="Q4" s="19">
        <f>'Blytheville P&amp;L'!Q4+'Forrest City P&amp;L'!Q4</f>
        <v>243863.0442385138</v>
      </c>
      <c r="R4" s="19">
        <f>'Blytheville P&amp;L'!R4+'Forrest City P&amp;L'!R4</f>
        <v>243862.79098895271</v>
      </c>
      <c r="S4" s="19">
        <f>'Blytheville P&amp;L'!S4+'Forrest City P&amp;L'!S4</f>
        <v>243517</v>
      </c>
      <c r="U4" s="7">
        <f>SUM(B4:H4)</f>
        <v>1224331.08</v>
      </c>
      <c r="V4" s="7">
        <f>SUM(B4:M4)</f>
        <v>2283554.4075171468</v>
      </c>
      <c r="W4" s="7">
        <f>SUM(H4:S4)</f>
        <v>2673676.6354601551</v>
      </c>
    </row>
    <row r="5" spans="1:23" ht="15" customHeight="1" x14ac:dyDescent="0.2">
      <c r="A5" s="6" t="s">
        <v>24</v>
      </c>
      <c r="B5" s="7">
        <f>'Blytheville P&amp;L'!B5</f>
        <v>300.45999999999998</v>
      </c>
      <c r="C5" s="7">
        <f>'Blytheville P&amp;L'!C5</f>
        <v>163.31</v>
      </c>
      <c r="D5" s="7">
        <f>'Blytheville P&amp;L'!D5</f>
        <v>276.58</v>
      </c>
      <c r="E5" s="7">
        <f>'Blytheville P&amp;L'!E5</f>
        <v>516.91999999999996</v>
      </c>
      <c r="F5" s="7">
        <f>'Blytheville P&amp;L'!F5</f>
        <v>431.77</v>
      </c>
      <c r="G5" s="7">
        <f>'Blytheville P&amp;L'!G5</f>
        <v>467.52</v>
      </c>
      <c r="H5" s="7">
        <f>'Blytheville P&amp;L'!H5</f>
        <v>423.96</v>
      </c>
      <c r="I5" s="19">
        <f>'Blytheville P&amp;L'!I5</f>
        <v>457.12</v>
      </c>
      <c r="J5" s="19">
        <f>'Blytheville P&amp;L'!J5</f>
        <v>465.57</v>
      </c>
      <c r="K5" s="19">
        <f>'Blytheville P&amp;L'!K5</f>
        <v>464.92</v>
      </c>
      <c r="L5" s="19">
        <f>'Blytheville P&amp;L'!L5</f>
        <v>462.53666666666663</v>
      </c>
      <c r="M5" s="19">
        <f>'Blytheville P&amp;L'!M5</f>
        <v>464.34222222222223</v>
      </c>
      <c r="N5" s="19">
        <f>'Blytheville P&amp;L'!N5</f>
        <v>463.93296296296296</v>
      </c>
      <c r="O5" s="19">
        <f>'Blytheville P&amp;L'!O5</f>
        <v>463.60395061728389</v>
      </c>
      <c r="P5" s="19">
        <f>'Blytheville P&amp;L'!P5</f>
        <v>463.95971193415642</v>
      </c>
      <c r="Q5" s="19">
        <f>'Blytheville P&amp;L'!Q5</f>
        <v>463.83220850480109</v>
      </c>
      <c r="R5" s="19">
        <f>'Blytheville P&amp;L'!R5</f>
        <v>463.79862368541376</v>
      </c>
      <c r="S5" s="19">
        <f>'Blytheville P&amp;L'!S5</f>
        <v>439.76155720014077</v>
      </c>
      <c r="U5" s="7">
        <f>SUM(B5:H5)</f>
        <v>2580.52</v>
      </c>
      <c r="V5" s="7">
        <f t="shared" ref="V5" si="0">SUM(B5:M5)</f>
        <v>4895.0088888888895</v>
      </c>
      <c r="W5" s="7">
        <f>SUM(H5:S5)</f>
        <v>5497.3379037936475</v>
      </c>
    </row>
    <row r="6" spans="1:23" ht="15" customHeight="1" x14ac:dyDescent="0.2">
      <c r="A6" s="2" t="s">
        <v>25</v>
      </c>
      <c r="B6" s="5">
        <f t="shared" ref="B6:R6" si="1">SUM(B4:B5)</f>
        <v>142789.73000000001</v>
      </c>
      <c r="C6" s="5">
        <f t="shared" si="1"/>
        <v>163071.08000000002</v>
      </c>
      <c r="D6" s="5">
        <f t="shared" si="1"/>
        <v>196982.56999999998</v>
      </c>
      <c r="E6" s="5">
        <f t="shared" si="1"/>
        <v>177772.86000000002</v>
      </c>
      <c r="F6" s="5">
        <f t="shared" si="1"/>
        <v>190586.48</v>
      </c>
      <c r="G6" s="5">
        <f t="shared" si="1"/>
        <v>185663.58</v>
      </c>
      <c r="H6" s="5">
        <f t="shared" si="1"/>
        <v>170045.3</v>
      </c>
      <c r="I6" s="5">
        <f t="shared" si="1"/>
        <v>198841.03555555554</v>
      </c>
      <c r="J6" s="5">
        <f t="shared" si="1"/>
        <v>205713.57</v>
      </c>
      <c r="K6" s="5">
        <f t="shared" si="1"/>
        <v>214218.30543209883</v>
      </c>
      <c r="L6" s="5">
        <f t="shared" si="1"/>
        <v>217590.82168724274</v>
      </c>
      <c r="M6" s="5">
        <f t="shared" si="1"/>
        <v>225174.08373113853</v>
      </c>
      <c r="N6" s="5">
        <f t="shared" si="1"/>
        <v>235327.73695016006</v>
      </c>
      <c r="O6" s="5">
        <f t="shared" si="1"/>
        <v>236364.2141228471</v>
      </c>
      <c r="P6" s="5">
        <f t="shared" si="1"/>
        <v>243288.67826804856</v>
      </c>
      <c r="Q6" s="5">
        <f t="shared" si="1"/>
        <v>244326.87644701861</v>
      </c>
      <c r="R6" s="5">
        <f t="shared" si="1"/>
        <v>244326.58961263811</v>
      </c>
      <c r="S6" s="5">
        <f t="shared" ref="S6" si="2">SUM(S4:S5)</f>
        <v>243956.76155720014</v>
      </c>
      <c r="U6" s="5">
        <f>SUM(U4:U5)</f>
        <v>1226911.6000000001</v>
      </c>
      <c r="V6" s="5">
        <f t="shared" ref="V6:W6" si="3">SUM(V4:V5)</f>
        <v>2288449.4164060359</v>
      </c>
      <c r="W6" s="5">
        <f t="shared" si="3"/>
        <v>2679173.9733639485</v>
      </c>
    </row>
    <row r="7" spans="1:23" ht="15" customHeight="1" x14ac:dyDescent="0.2">
      <c r="A7" s="2" t="s">
        <v>26</v>
      </c>
      <c r="B7" s="5">
        <f t="shared" ref="B7:R7" si="4">B6</f>
        <v>142789.73000000001</v>
      </c>
      <c r="C7" s="5">
        <f t="shared" si="4"/>
        <v>163071.08000000002</v>
      </c>
      <c r="D7" s="5">
        <f t="shared" si="4"/>
        <v>196982.56999999998</v>
      </c>
      <c r="E7" s="5">
        <f t="shared" si="4"/>
        <v>177772.86000000002</v>
      </c>
      <c r="F7" s="5">
        <f t="shared" si="4"/>
        <v>190586.48</v>
      </c>
      <c r="G7" s="5">
        <f t="shared" si="4"/>
        <v>185663.58</v>
      </c>
      <c r="H7" s="5">
        <f t="shared" si="4"/>
        <v>170045.3</v>
      </c>
      <c r="I7" s="5">
        <f t="shared" si="4"/>
        <v>198841.03555555554</v>
      </c>
      <c r="J7" s="5">
        <f t="shared" si="4"/>
        <v>205713.57</v>
      </c>
      <c r="K7" s="5">
        <f t="shared" si="4"/>
        <v>214218.30543209883</v>
      </c>
      <c r="L7" s="5">
        <f t="shared" si="4"/>
        <v>217590.82168724274</v>
      </c>
      <c r="M7" s="5">
        <f t="shared" si="4"/>
        <v>225174.08373113853</v>
      </c>
      <c r="N7" s="5">
        <f t="shared" si="4"/>
        <v>235327.73695016006</v>
      </c>
      <c r="O7" s="5">
        <f t="shared" si="4"/>
        <v>236364.2141228471</v>
      </c>
      <c r="P7" s="5">
        <f t="shared" si="4"/>
        <v>243288.67826804856</v>
      </c>
      <c r="Q7" s="5">
        <f t="shared" si="4"/>
        <v>244326.87644701861</v>
      </c>
      <c r="R7" s="5">
        <f t="shared" si="4"/>
        <v>244326.58961263811</v>
      </c>
      <c r="S7" s="5">
        <f t="shared" ref="S7:U7" si="5">S6</f>
        <v>243956.76155720014</v>
      </c>
      <c r="U7" s="5">
        <f t="shared" si="5"/>
        <v>1226911.6000000001</v>
      </c>
      <c r="V7" s="5">
        <f t="shared" ref="V7" si="6">V6</f>
        <v>2288449.4164060359</v>
      </c>
      <c r="W7" s="5">
        <f>W6</f>
        <v>2679173.9733639485</v>
      </c>
    </row>
    <row r="8" spans="1:23" ht="15" customHeight="1" x14ac:dyDescent="0.2">
      <c r="A8" s="2" t="s">
        <v>27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U8" s="5"/>
      <c r="V8" s="5"/>
      <c r="W8" s="5"/>
    </row>
    <row r="9" spans="1:23" ht="15" customHeight="1" x14ac:dyDescent="0.2">
      <c r="A9" s="6" t="s">
        <v>28</v>
      </c>
      <c r="B9" s="7">
        <v>0</v>
      </c>
      <c r="C9" s="7">
        <v>1539</v>
      </c>
      <c r="D9" s="7">
        <v>513.1</v>
      </c>
      <c r="E9" s="7">
        <v>513</v>
      </c>
      <c r="F9" s="7">
        <v>0</v>
      </c>
      <c r="G9" s="7">
        <v>513</v>
      </c>
      <c r="H9" s="7">
        <f>'Blytheville P&amp;L'!H9</f>
        <v>513</v>
      </c>
      <c r="I9" s="19">
        <f>'Blytheville P&amp;L'!I9</f>
        <v>0</v>
      </c>
      <c r="J9" s="19">
        <f>'Blytheville P&amp;L'!J9</f>
        <v>0</v>
      </c>
      <c r="K9" s="19">
        <f>'Blytheville P&amp;L'!K9</f>
        <v>0</v>
      </c>
      <c r="L9" s="19">
        <f>'Blytheville P&amp;L'!L9</f>
        <v>0</v>
      </c>
      <c r="M9" s="19">
        <f>'Blytheville P&amp;L'!M9</f>
        <v>0</v>
      </c>
      <c r="N9" s="19">
        <f>'Blytheville P&amp;L'!N9</f>
        <v>0</v>
      </c>
      <c r="O9" s="19">
        <f>'Blytheville P&amp;L'!O9</f>
        <v>0</v>
      </c>
      <c r="P9" s="19">
        <f>'Blytheville P&amp;L'!P9</f>
        <v>0</v>
      </c>
      <c r="Q9" s="19">
        <f>'Blytheville P&amp;L'!Q9</f>
        <v>0</v>
      </c>
      <c r="R9" s="19">
        <f>'Blytheville P&amp;L'!R9</f>
        <v>0</v>
      </c>
      <c r="S9" s="19">
        <f>'Blytheville P&amp;L'!S9</f>
        <v>513</v>
      </c>
      <c r="U9" s="7">
        <f>SUM(B9:H9)</f>
        <v>3591.1</v>
      </c>
      <c r="V9" s="7">
        <f t="shared" ref="V9:V42" si="7">SUM(B9:M9)</f>
        <v>3591.1</v>
      </c>
      <c r="W9" s="7">
        <f>SUM(H9:S9)</f>
        <v>1026</v>
      </c>
    </row>
    <row r="10" spans="1:23" ht="15" customHeight="1" x14ac:dyDescent="0.2">
      <c r="A10" s="6" t="s">
        <v>29</v>
      </c>
      <c r="B10" s="7">
        <f>'Blytheville P&amp;L'!B10+'Forrest City P&amp;L'!B7</f>
        <v>52.3</v>
      </c>
      <c r="C10" s="7">
        <f>'Blytheville P&amp;L'!C10+'Forrest City P&amp;L'!C7</f>
        <v>35</v>
      </c>
      <c r="D10" s="7">
        <f>'Blytheville P&amp;L'!D10+'Forrest City P&amp;L'!D7</f>
        <v>96.7</v>
      </c>
      <c r="E10" s="7">
        <f>'Blytheville P&amp;L'!E10+'Forrest City P&amp;L'!E7</f>
        <v>45</v>
      </c>
      <c r="F10" s="7">
        <f>'Blytheville P&amp;L'!F10+'Forrest City P&amp;L'!F7</f>
        <v>100</v>
      </c>
      <c r="G10" s="7">
        <f>'Blytheville P&amp;L'!G10+'Forrest City P&amp;L'!G7</f>
        <v>131.05000000000001</v>
      </c>
      <c r="H10" s="7">
        <f>'Blytheville P&amp;L'!H10+'Forrest City P&amp;L'!H7</f>
        <v>3.3</v>
      </c>
      <c r="I10" s="19">
        <f>'Blytheville P&amp;L'!I10+'Forrest City P&amp;L'!I7</f>
        <v>107.68888888888888</v>
      </c>
      <c r="J10" s="19">
        <f>'Blytheville P&amp;L'!J10+'Forrest City P&amp;L'!J7</f>
        <v>110.25185185185185</v>
      </c>
      <c r="K10" s="19">
        <f>'Blytheville P&amp;L'!K10+'Forrest City P&amp;L'!K7</f>
        <v>103.31913580246912</v>
      </c>
      <c r="L10" s="19">
        <f>'Blytheville P&amp;L'!L10+'Forrest City P&amp;L'!L7</f>
        <v>107.08662551440329</v>
      </c>
      <c r="M10" s="19">
        <f>'Blytheville P&amp;L'!M10+'Forrest City P&amp;L'!M7</f>
        <v>106.88587105624143</v>
      </c>
      <c r="N10" s="19">
        <f>'Blytheville P&amp;L'!N10+'Forrest City P&amp;L'!N7</f>
        <v>105.76387745770461</v>
      </c>
      <c r="O10" s="19">
        <f>'Blytheville P&amp;L'!O10+'Forrest City P&amp;L'!O7</f>
        <v>106.57879134278312</v>
      </c>
      <c r="P10" s="19">
        <f>'Blytheville P&amp;L'!P10+'Forrest City P&amp;L'!P7</f>
        <v>106.40951328557638</v>
      </c>
      <c r="Q10" s="19">
        <f>'Blytheville P&amp;L'!Q10+'Forrest City P&amp;L'!Q7</f>
        <v>106.25072736202137</v>
      </c>
      <c r="R10" s="19">
        <f>'Blytheville P&amp;L'!R10+'Forrest City P&amp;L'!R7</f>
        <v>106.41301066346028</v>
      </c>
      <c r="S10" s="19">
        <f>'Blytheville P&amp;L'!S10+'Forrest City P&amp;L'!S7</f>
        <v>61.972328913275412</v>
      </c>
      <c r="U10" s="7">
        <f>SUM(B10:H10)</f>
        <v>463.35</v>
      </c>
      <c r="V10" s="7">
        <f t="shared" si="7"/>
        <v>998.58237311385449</v>
      </c>
      <c r="W10" s="7">
        <f>SUM(H10:S10)</f>
        <v>1131.9206221386755</v>
      </c>
    </row>
    <row r="11" spans="1:23" ht="15" customHeight="1" x14ac:dyDescent="0.2">
      <c r="A11" s="6" t="s">
        <v>30</v>
      </c>
      <c r="B11" s="7">
        <v>0</v>
      </c>
      <c r="C11" s="7">
        <v>50</v>
      </c>
      <c r="D11" s="7">
        <v>0</v>
      </c>
      <c r="E11" s="7">
        <v>0</v>
      </c>
      <c r="F11" s="7">
        <v>0</v>
      </c>
      <c r="G11" s="7">
        <v>0</v>
      </c>
      <c r="H11" s="7">
        <f>'Blytheville P&amp;L'!H11</f>
        <v>0</v>
      </c>
      <c r="I11" s="19">
        <f>'Blytheville P&amp;L'!I11</f>
        <v>0</v>
      </c>
      <c r="J11" s="19">
        <f>'Blytheville P&amp;L'!J11</f>
        <v>0</v>
      </c>
      <c r="K11" s="19">
        <f>'Blytheville P&amp;L'!K11</f>
        <v>0</v>
      </c>
      <c r="L11" s="19">
        <f>'Blytheville P&amp;L'!L11</f>
        <v>0</v>
      </c>
      <c r="M11" s="19">
        <f>'Blytheville P&amp;L'!M11</f>
        <v>0</v>
      </c>
      <c r="N11" s="19">
        <f>'Blytheville P&amp;L'!N11</f>
        <v>0</v>
      </c>
      <c r="O11" s="19">
        <f>'Blytheville P&amp;L'!O11</f>
        <v>0</v>
      </c>
      <c r="P11" s="19">
        <f>'Blytheville P&amp;L'!P11</f>
        <v>0</v>
      </c>
      <c r="Q11" s="19">
        <f>'Blytheville P&amp;L'!Q11</f>
        <v>0</v>
      </c>
      <c r="R11" s="19">
        <f>'Blytheville P&amp;L'!R11</f>
        <v>0</v>
      </c>
      <c r="S11" s="19">
        <f>'Blytheville P&amp;L'!S11</f>
        <v>0</v>
      </c>
      <c r="U11" s="7">
        <f t="shared" ref="U11:U44" si="8">SUM(B11:H11)</f>
        <v>50</v>
      </c>
      <c r="V11" s="7">
        <f t="shared" si="7"/>
        <v>50</v>
      </c>
      <c r="W11" s="7">
        <f t="shared" ref="W11:W44" si="9">SUM(H11:S11)</f>
        <v>0</v>
      </c>
    </row>
    <row r="12" spans="1:23" ht="15" customHeight="1" x14ac:dyDescent="0.2">
      <c r="A12" s="6" t="s">
        <v>72</v>
      </c>
      <c r="B12" s="7">
        <v>0</v>
      </c>
      <c r="C12" s="7">
        <v>0</v>
      </c>
      <c r="D12" s="7">
        <v>0</v>
      </c>
      <c r="E12" s="7">
        <v>500</v>
      </c>
      <c r="F12" s="7">
        <v>0</v>
      </c>
      <c r="G12" s="7">
        <v>2.5</v>
      </c>
      <c r="H12" s="7">
        <f>'Blytheville P&amp;L'!H12</f>
        <v>0</v>
      </c>
      <c r="I12" s="19">
        <f>'Blytheville P&amp;L'!I12</f>
        <v>250</v>
      </c>
      <c r="J12" s="19">
        <f>'Blytheville P&amp;L'!J12</f>
        <v>250</v>
      </c>
      <c r="K12" s="19">
        <f>'Blytheville P&amp;L'!K12</f>
        <v>250</v>
      </c>
      <c r="L12" s="19">
        <f>'Blytheville P&amp;L'!L12</f>
        <v>250</v>
      </c>
      <c r="M12" s="19">
        <f>'Blytheville P&amp;L'!M12</f>
        <v>250</v>
      </c>
      <c r="N12" s="19">
        <f>'Blytheville P&amp;L'!N12</f>
        <v>250</v>
      </c>
      <c r="O12" s="19">
        <f>'Blytheville P&amp;L'!O12</f>
        <v>250</v>
      </c>
      <c r="P12" s="19">
        <f>'Blytheville P&amp;L'!P12</f>
        <v>250</v>
      </c>
      <c r="Q12" s="19">
        <f>'Blytheville P&amp;L'!Q12</f>
        <v>250</v>
      </c>
      <c r="R12" s="19">
        <f>'Blytheville P&amp;L'!R12</f>
        <v>250</v>
      </c>
      <c r="S12" s="19">
        <f>'Blytheville P&amp;L'!S12</f>
        <v>888</v>
      </c>
      <c r="U12" s="7">
        <f>SUM(B12:H12)</f>
        <v>502.5</v>
      </c>
      <c r="V12" s="7">
        <f t="shared" si="7"/>
        <v>1752.5</v>
      </c>
      <c r="W12" s="7">
        <f t="shared" si="9"/>
        <v>3388</v>
      </c>
    </row>
    <row r="13" spans="1:23" ht="15" customHeight="1" x14ac:dyDescent="0.2">
      <c r="A13" s="6" t="s">
        <v>31</v>
      </c>
      <c r="B13" s="7">
        <v>375</v>
      </c>
      <c r="C13" s="7">
        <v>250</v>
      </c>
      <c r="D13" s="7">
        <v>817.34</v>
      </c>
      <c r="E13" s="7">
        <v>375</v>
      </c>
      <c r="F13" s="7">
        <v>894.52</v>
      </c>
      <c r="G13" s="7">
        <v>0</v>
      </c>
      <c r="H13" s="7">
        <f>'Blytheville P&amp;L'!H13</f>
        <v>888</v>
      </c>
      <c r="I13" s="19">
        <f>'Blytheville P&amp;L'!I13</f>
        <v>500</v>
      </c>
      <c r="J13" s="19">
        <f>'Blytheville P&amp;L'!J13</f>
        <v>500</v>
      </c>
      <c r="K13" s="19">
        <f>'Blytheville P&amp;L'!K13</f>
        <v>500</v>
      </c>
      <c r="L13" s="19">
        <f>'Blytheville P&amp;L'!L13</f>
        <v>500</v>
      </c>
      <c r="M13" s="19">
        <f>'Blytheville P&amp;L'!M13</f>
        <v>500</v>
      </c>
      <c r="N13" s="19">
        <f>'Blytheville P&amp;L'!N13</f>
        <v>500</v>
      </c>
      <c r="O13" s="19">
        <f>'Blytheville P&amp;L'!O13</f>
        <v>500</v>
      </c>
      <c r="P13" s="19">
        <f>'Blytheville P&amp;L'!P13</f>
        <v>500</v>
      </c>
      <c r="Q13" s="19">
        <f>'Blytheville P&amp;L'!Q13</f>
        <v>500</v>
      </c>
      <c r="R13" s="19">
        <f>'Blytheville P&amp;L'!R13</f>
        <v>500</v>
      </c>
      <c r="S13" s="19">
        <f>'Blytheville P&amp;L'!S13</f>
        <v>500</v>
      </c>
      <c r="U13" s="7">
        <f t="shared" si="8"/>
        <v>3599.86</v>
      </c>
      <c r="V13" s="7">
        <f t="shared" si="7"/>
        <v>6099.8600000000006</v>
      </c>
      <c r="W13" s="7">
        <f t="shared" si="9"/>
        <v>6388</v>
      </c>
    </row>
    <row r="14" spans="1:23" ht="15" customHeight="1" x14ac:dyDescent="0.2">
      <c r="A14" s="6" t="s">
        <v>32</v>
      </c>
      <c r="B14" s="7">
        <v>6938.03</v>
      </c>
      <c r="C14" s="7">
        <v>5364.93</v>
      </c>
      <c r="D14" s="7">
        <v>5013.32</v>
      </c>
      <c r="E14" s="7">
        <v>4017.72</v>
      </c>
      <c r="F14" s="7">
        <v>3790.51</v>
      </c>
      <c r="G14" s="7">
        <v>532.91999999999996</v>
      </c>
      <c r="H14" s="7">
        <v>5797.03</v>
      </c>
      <c r="I14" s="19">
        <f>'Blytheville P&amp;L'!I43</f>
        <v>2367.9377777777777</v>
      </c>
      <c r="J14" s="19">
        <f>'Blytheville P&amp;L'!J43</f>
        <v>1893.747037037037</v>
      </c>
      <c r="K14" s="19">
        <f>'Blytheville P&amp;L'!K43</f>
        <v>2347.3560493827158</v>
      </c>
      <c r="L14" s="19">
        <f>'Blytheville P&amp;L'!L43</f>
        <v>2203.0136213991768</v>
      </c>
      <c r="M14" s="19">
        <f>'Blytheville P&amp;L'!M43</f>
        <v>2148.0389026063099</v>
      </c>
      <c r="N14" s="19">
        <f>'Blytheville P&amp;L'!N43</f>
        <v>2232.8028577960672</v>
      </c>
      <c r="O14" s="19">
        <f>'Blytheville P&amp;L'!O43</f>
        <v>2194.6184606005181</v>
      </c>
      <c r="P14" s="19">
        <f>'Blytheville P&amp;L'!P43</f>
        <v>2191.8200736676317</v>
      </c>
      <c r="Q14" s="19">
        <f>'Blytheville P&amp;L'!Q43</f>
        <v>2206.413797354739</v>
      </c>
      <c r="R14" s="19">
        <f>'Blytheville P&amp;L'!R43</f>
        <v>2197.617443874296</v>
      </c>
      <c r="S14" s="19">
        <f>'Blytheville P&amp;L'!S43</f>
        <v>3710.1398754518373</v>
      </c>
      <c r="U14" s="7">
        <f t="shared" si="8"/>
        <v>31454.46</v>
      </c>
      <c r="V14" s="7">
        <f t="shared" si="7"/>
        <v>42414.553388203021</v>
      </c>
      <c r="W14" s="7">
        <f t="shared" si="9"/>
        <v>31490.535896948109</v>
      </c>
    </row>
    <row r="15" spans="1:23" ht="15" customHeight="1" x14ac:dyDescent="0.2">
      <c r="A15" s="6" t="s">
        <v>33</v>
      </c>
      <c r="B15" s="7">
        <v>565</v>
      </c>
      <c r="C15" s="7">
        <v>0</v>
      </c>
      <c r="D15" s="7">
        <v>625</v>
      </c>
      <c r="E15" s="7">
        <v>0</v>
      </c>
      <c r="F15" s="7">
        <v>0</v>
      </c>
      <c r="G15" s="7">
        <v>0</v>
      </c>
      <c r="H15" s="7">
        <f>'Blytheville P&amp;L'!H14+'Forrest City P&amp;L'!H8</f>
        <v>0</v>
      </c>
      <c r="I15" s="19">
        <f>'Blytheville P&amp;L'!I14+'Forrest City P&amp;L'!I8</f>
        <v>1800</v>
      </c>
      <c r="J15" s="19">
        <f>'Blytheville P&amp;L'!J14+'Forrest City P&amp;L'!J8</f>
        <v>1800</v>
      </c>
      <c r="K15" s="19">
        <f>'Blytheville P&amp;L'!K14+'Forrest City P&amp;L'!K8</f>
        <v>1800</v>
      </c>
      <c r="L15" s="19">
        <f>'Blytheville P&amp;L'!L14+'Forrest City P&amp;L'!L8</f>
        <v>1800</v>
      </c>
      <c r="M15" s="19">
        <f>'Blytheville P&amp;L'!M14+'Forrest City P&amp;L'!M8</f>
        <v>1800</v>
      </c>
      <c r="N15" s="19">
        <f>'Blytheville P&amp;L'!N14+'Forrest City P&amp;L'!N8</f>
        <v>1800</v>
      </c>
      <c r="O15" s="19">
        <f>'Blytheville P&amp;L'!O14+'Forrest City P&amp;L'!O8</f>
        <v>1800</v>
      </c>
      <c r="P15" s="19">
        <f>'Blytheville P&amp;L'!P14+'Forrest City P&amp;L'!P8</f>
        <v>1800</v>
      </c>
      <c r="Q15" s="19">
        <f>'Blytheville P&amp;L'!Q14+'Forrest City P&amp;L'!Q8</f>
        <v>1800</v>
      </c>
      <c r="R15" s="19">
        <f>'Blytheville P&amp;L'!R14+'Forrest City P&amp;L'!R8</f>
        <v>1800</v>
      </c>
      <c r="S15" s="19">
        <f>'Blytheville P&amp;L'!S14+'Forrest City P&amp;L'!S8</f>
        <v>1500</v>
      </c>
      <c r="U15" s="7">
        <f t="shared" si="8"/>
        <v>1190</v>
      </c>
      <c r="V15" s="7">
        <f t="shared" si="7"/>
        <v>10190</v>
      </c>
      <c r="W15" s="7">
        <f t="shared" si="9"/>
        <v>19500</v>
      </c>
    </row>
    <row r="16" spans="1:23" ht="15" customHeight="1" x14ac:dyDescent="0.2">
      <c r="A16" s="6" t="s">
        <v>34</v>
      </c>
      <c r="B16" s="7">
        <v>0</v>
      </c>
      <c r="C16" s="7">
        <v>0</v>
      </c>
      <c r="D16" s="7">
        <v>0</v>
      </c>
      <c r="E16" s="7">
        <v>550</v>
      </c>
      <c r="F16" s="7">
        <v>0</v>
      </c>
      <c r="G16" s="7">
        <v>0</v>
      </c>
      <c r="H16" s="7">
        <f>'Blytheville P&amp;L'!H15</f>
        <v>0</v>
      </c>
      <c r="I16" s="19">
        <f>'Blytheville P&amp;L'!I15</f>
        <v>100</v>
      </c>
      <c r="J16" s="19">
        <f>'Blytheville P&amp;L'!J15</f>
        <v>100</v>
      </c>
      <c r="K16" s="19">
        <f>'Blytheville P&amp;L'!K15</f>
        <v>100</v>
      </c>
      <c r="L16" s="19">
        <f>'Blytheville P&amp;L'!L15</f>
        <v>100</v>
      </c>
      <c r="M16" s="19">
        <f>'Blytheville P&amp;L'!M15</f>
        <v>100</v>
      </c>
      <c r="N16" s="19">
        <f>'Blytheville P&amp;L'!N15</f>
        <v>100</v>
      </c>
      <c r="O16" s="19">
        <f>'Blytheville P&amp;L'!O15</f>
        <v>100</v>
      </c>
      <c r="P16" s="19">
        <f>'Blytheville P&amp;L'!P15</f>
        <v>100</v>
      </c>
      <c r="Q16" s="19">
        <f>'Blytheville P&amp;L'!Q15</f>
        <v>100</v>
      </c>
      <c r="R16" s="19">
        <f>'Blytheville P&amp;L'!R15</f>
        <v>100</v>
      </c>
      <c r="S16" s="19">
        <f>'Blytheville P&amp;L'!S15</f>
        <v>100</v>
      </c>
      <c r="U16" s="7">
        <f t="shared" si="8"/>
        <v>550</v>
      </c>
      <c r="V16" s="7">
        <f t="shared" si="7"/>
        <v>1050</v>
      </c>
      <c r="W16" s="7">
        <f t="shared" si="9"/>
        <v>1100</v>
      </c>
    </row>
    <row r="17" spans="1:23" ht="15" customHeight="1" x14ac:dyDescent="0.2">
      <c r="A17" s="6" t="s">
        <v>35</v>
      </c>
      <c r="B17" s="7">
        <v>0</v>
      </c>
      <c r="C17" s="7">
        <v>1236.8800000000001</v>
      </c>
      <c r="D17" s="7">
        <v>0</v>
      </c>
      <c r="E17" s="7">
        <v>0</v>
      </c>
      <c r="F17" s="7">
        <v>702.96</v>
      </c>
      <c r="G17" s="7">
        <v>0</v>
      </c>
      <c r="H17" s="7">
        <f>'Blytheville P&amp;L'!H16+'Forrest City P&amp;L'!H9</f>
        <v>0</v>
      </c>
      <c r="I17" s="19">
        <f>'Blytheville P&amp;L'!I16+'Forrest City P&amp;L'!I9</f>
        <v>630</v>
      </c>
      <c r="J17" s="19">
        <f>'Blytheville P&amp;L'!J16+'Forrest City P&amp;L'!J9</f>
        <v>630</v>
      </c>
      <c r="K17" s="19">
        <f>'Blytheville P&amp;L'!K16+'Forrest City P&amp;L'!K9</f>
        <v>630</v>
      </c>
      <c r="L17" s="19">
        <f>'Blytheville P&amp;L'!L16+'Forrest City P&amp;L'!L9</f>
        <v>630</v>
      </c>
      <c r="M17" s="19">
        <f>'Blytheville P&amp;L'!M16+'Forrest City P&amp;L'!M9</f>
        <v>630</v>
      </c>
      <c r="N17" s="19">
        <f>'Blytheville P&amp;L'!N16+'Forrest City P&amp;L'!N9</f>
        <v>630</v>
      </c>
      <c r="O17" s="19">
        <f>'Blytheville P&amp;L'!O16+'Forrest City P&amp;L'!O9</f>
        <v>630</v>
      </c>
      <c r="P17" s="19">
        <f>'Blytheville P&amp;L'!P16+'Forrest City P&amp;L'!P9</f>
        <v>630</v>
      </c>
      <c r="Q17" s="19">
        <f>'Blytheville P&amp;L'!Q16+'Forrest City P&amp;L'!Q9</f>
        <v>630</v>
      </c>
      <c r="R17" s="19">
        <f>'Blytheville P&amp;L'!R16+'Forrest City P&amp;L'!R9</f>
        <v>630</v>
      </c>
      <c r="S17" s="19">
        <f>'Blytheville P&amp;L'!S16+'Forrest City P&amp;L'!S9</f>
        <v>330</v>
      </c>
      <c r="U17" s="7">
        <f t="shared" si="8"/>
        <v>1939.8400000000001</v>
      </c>
      <c r="V17" s="7">
        <f t="shared" si="7"/>
        <v>5089.84</v>
      </c>
      <c r="W17" s="7">
        <f t="shared" si="9"/>
        <v>6630</v>
      </c>
    </row>
    <row r="18" spans="1:23" ht="15" customHeight="1" x14ac:dyDescent="0.2">
      <c r="A18" s="6" t="s">
        <v>64</v>
      </c>
      <c r="B18" s="7">
        <f>'Blytheville P&amp;L'!B17</f>
        <v>0</v>
      </c>
      <c r="C18" s="7">
        <f>'Blytheville P&amp;L'!C17</f>
        <v>0</v>
      </c>
      <c r="D18" s="7">
        <f>'Blytheville P&amp;L'!D17</f>
        <v>0</v>
      </c>
      <c r="E18" s="7">
        <f>'Blytheville P&amp;L'!E17</f>
        <v>0</v>
      </c>
      <c r="F18" s="7">
        <f>'Blytheville P&amp;L'!F17</f>
        <v>0</v>
      </c>
      <c r="G18" s="7">
        <f>'Blytheville P&amp;L'!G17</f>
        <v>0</v>
      </c>
      <c r="H18" s="7">
        <f>'Blytheville P&amp;L'!H17</f>
        <v>0</v>
      </c>
      <c r="I18" s="19">
        <f>'Blytheville P&amp;L'!I17</f>
        <v>750</v>
      </c>
      <c r="J18" s="19">
        <f>'Blytheville P&amp;L'!J17</f>
        <v>750</v>
      </c>
      <c r="K18" s="19">
        <f>'Blytheville P&amp;L'!K17</f>
        <v>750</v>
      </c>
      <c r="L18" s="19">
        <f>'Blytheville P&amp;L'!L17</f>
        <v>750</v>
      </c>
      <c r="M18" s="19">
        <f>'Blytheville P&amp;L'!M17</f>
        <v>750</v>
      </c>
      <c r="N18" s="19">
        <f>'Blytheville P&amp;L'!N17</f>
        <v>750</v>
      </c>
      <c r="O18" s="19">
        <f>'Blytheville P&amp;L'!O17</f>
        <v>750</v>
      </c>
      <c r="P18" s="19">
        <f>'Blytheville P&amp;L'!P17</f>
        <v>750</v>
      </c>
      <c r="Q18" s="19">
        <f>'Blytheville P&amp;L'!Q17</f>
        <v>750</v>
      </c>
      <c r="R18" s="19">
        <f>'Blytheville P&amp;L'!R17</f>
        <v>750</v>
      </c>
      <c r="S18" s="19">
        <f>'Blytheville P&amp;L'!S17</f>
        <v>750</v>
      </c>
      <c r="U18" s="7">
        <f t="shared" ref="U18" si="10">SUM(B18:H18)</f>
        <v>0</v>
      </c>
      <c r="V18" s="7">
        <f t="shared" ref="V18" si="11">SUM(B18:M18)</f>
        <v>3750</v>
      </c>
      <c r="W18" s="7">
        <f t="shared" ref="W18" si="12">SUM(H18:S18)</f>
        <v>8250</v>
      </c>
    </row>
    <row r="19" spans="1:23" ht="15" customHeight="1" x14ac:dyDescent="0.2">
      <c r="A19" s="6" t="s">
        <v>36</v>
      </c>
      <c r="B19" s="7">
        <v>20311.12</v>
      </c>
      <c r="C19" s="7">
        <v>20311.12</v>
      </c>
      <c r="D19" s="7">
        <v>20311.12</v>
      </c>
      <c r="E19" s="7">
        <v>20311.12</v>
      </c>
      <c r="F19" s="7">
        <v>20311.12</v>
      </c>
      <c r="G19" s="7">
        <v>20311.12</v>
      </c>
      <c r="H19" s="7">
        <f>'Blytheville P&amp;L'!H18+'Forrest City P&amp;L'!H11</f>
        <v>20311.12</v>
      </c>
      <c r="I19" s="19">
        <f>'Blytheville P&amp;L'!I18+'Forrest City P&amp;L'!I11</f>
        <v>20311.119999988801</v>
      </c>
      <c r="J19" s="19">
        <f>'Blytheville P&amp;L'!J18+'Forrest City P&amp;L'!J11</f>
        <v>20311.119999985</v>
      </c>
      <c r="K19" s="19">
        <f>'Blytheville P&amp;L'!K18+'Forrest City P&amp;L'!K11</f>
        <v>20311.119999981402</v>
      </c>
      <c r="L19" s="19">
        <f>'Blytheville P&amp;L'!L18+'Forrest City P&amp;L'!L11</f>
        <v>20311.1199999776</v>
      </c>
      <c r="M19" s="19">
        <f>'Blytheville P&amp;L'!M18+'Forrest City P&amp;L'!M11</f>
        <v>20311.119999973998</v>
      </c>
      <c r="N19" s="19">
        <f>'Blytheville P&amp;L'!N18+'Forrest City P&amp;L'!N11</f>
        <v>20311.1199999702</v>
      </c>
      <c r="O19" s="19">
        <f>'Blytheville P&amp;L'!O18+'Forrest City P&amp;L'!O11</f>
        <v>20311.119999966399</v>
      </c>
      <c r="P19" s="19">
        <f>'Blytheville P&amp;L'!P18+'Forrest City P&amp;L'!P11</f>
        <v>20311.119999962801</v>
      </c>
      <c r="Q19" s="19">
        <f>'Blytheville P&amp;L'!Q18+'Forrest City P&amp;L'!Q11</f>
        <v>20311.119999958999</v>
      </c>
      <c r="R19" s="19">
        <f>'Blytheville P&amp;L'!R18+'Forrest City P&amp;L'!R11</f>
        <v>20311.119999955201</v>
      </c>
      <c r="S19" s="19">
        <f>'Blytheville P&amp;L'!S18+'Forrest City P&amp;L'!S11</f>
        <v>20311.1199999534</v>
      </c>
      <c r="U19" s="7">
        <f t="shared" si="8"/>
        <v>142177.84</v>
      </c>
      <c r="V19" s="7">
        <f t="shared" si="7"/>
        <v>243733.43999990678</v>
      </c>
      <c r="W19" s="7">
        <f t="shared" si="9"/>
        <v>243733.43999967381</v>
      </c>
    </row>
    <row r="20" spans="1:23" ht="15" customHeight="1" x14ac:dyDescent="0.2">
      <c r="A20" s="6" t="s">
        <v>37</v>
      </c>
      <c r="B20" s="7">
        <v>0</v>
      </c>
      <c r="C20" s="7">
        <v>0</v>
      </c>
      <c r="D20" s="7">
        <v>3750</v>
      </c>
      <c r="E20" s="7">
        <v>1226</v>
      </c>
      <c r="F20" s="7">
        <v>2420</v>
      </c>
      <c r="G20" s="7">
        <v>2485</v>
      </c>
      <c r="H20" s="7">
        <f>'Blytheville P&amp;L'!H19+'Forrest City P&amp;L'!H12</f>
        <v>1500</v>
      </c>
      <c r="I20" s="19">
        <f>'Blytheville P&amp;L'!I19+'Forrest City P&amp;L'!I12</f>
        <v>1650</v>
      </c>
      <c r="J20" s="19">
        <f>'Blytheville P&amp;L'!J19+'Forrest City P&amp;L'!J12</f>
        <v>1650</v>
      </c>
      <c r="K20" s="19">
        <f>'Blytheville P&amp;L'!K19+'Forrest City P&amp;L'!K12</f>
        <v>1650</v>
      </c>
      <c r="L20" s="19">
        <f>'Blytheville P&amp;L'!L19+'Forrest City P&amp;L'!L12</f>
        <v>1650</v>
      </c>
      <c r="M20" s="19">
        <f>'Blytheville P&amp;L'!M19+'Forrest City P&amp;L'!M12</f>
        <v>1650</v>
      </c>
      <c r="N20" s="19">
        <f>'Blytheville P&amp;L'!N19+'Forrest City P&amp;L'!N12</f>
        <v>1650</v>
      </c>
      <c r="O20" s="19">
        <f>'Blytheville P&amp;L'!O19+'Forrest City P&amp;L'!O12</f>
        <v>1650</v>
      </c>
      <c r="P20" s="19">
        <f>'Blytheville P&amp;L'!P19+'Forrest City P&amp;L'!P12</f>
        <v>1650</v>
      </c>
      <c r="Q20" s="19">
        <f>'Blytheville P&amp;L'!Q19+'Forrest City P&amp;L'!Q12</f>
        <v>1650</v>
      </c>
      <c r="R20" s="19">
        <f>'Blytheville P&amp;L'!R19+'Forrest City P&amp;L'!R12</f>
        <v>1650</v>
      </c>
      <c r="S20" s="19">
        <f>'Blytheville P&amp;L'!S19+'Forrest City P&amp;L'!S12</f>
        <v>1500</v>
      </c>
      <c r="U20" s="7">
        <f t="shared" si="8"/>
        <v>11381</v>
      </c>
      <c r="V20" s="7">
        <f t="shared" si="7"/>
        <v>19631</v>
      </c>
      <c r="W20" s="7">
        <f t="shared" si="9"/>
        <v>19500</v>
      </c>
    </row>
    <row r="21" spans="1:23" ht="15" customHeight="1" x14ac:dyDescent="0.2">
      <c r="A21" s="6" t="s">
        <v>38</v>
      </c>
      <c r="B21" s="7">
        <v>750</v>
      </c>
      <c r="C21" s="7">
        <v>750</v>
      </c>
      <c r="D21" s="7">
        <v>750</v>
      </c>
      <c r="E21" s="7">
        <f>402.6+750</f>
        <v>1152.5999999999999</v>
      </c>
      <c r="F21" s="7">
        <f>693.1+750.01</f>
        <v>1443.1100000000001</v>
      </c>
      <c r="G21" s="7">
        <f>186.05+750</f>
        <v>936.05</v>
      </c>
      <c r="H21" s="7">
        <f>'Forrest City P&amp;L'!H22</f>
        <v>750</v>
      </c>
      <c r="I21" s="19">
        <f>'Forrest City P&amp;L'!I22</f>
        <v>435.4711111111111</v>
      </c>
      <c r="J21" s="19">
        <f>'Forrest City P&amp;L'!J22</f>
        <v>349.59148148148148</v>
      </c>
      <c r="K21" s="19">
        <f>'Forrest City P&amp;L'!K22</f>
        <v>404.10530864197534</v>
      </c>
      <c r="L21" s="19">
        <f>'Forrest City P&amp;L'!L22</f>
        <v>396.38930041152264</v>
      </c>
      <c r="M21" s="19">
        <f>'Forrest City P&amp;L'!M22</f>
        <v>383.36203017832645</v>
      </c>
      <c r="N21" s="19">
        <f>'Forrest City P&amp;L'!N22</f>
        <v>394.61887974394148</v>
      </c>
      <c r="O21" s="19">
        <f>'Forrest City P&amp;L'!O22</f>
        <v>391.45673677793019</v>
      </c>
      <c r="P21" s="19">
        <f>'Forrest City P&amp;L'!P22</f>
        <v>389.81254890006602</v>
      </c>
      <c r="Q21" s="19">
        <f>'Forrest City P&amp;L'!Q22</f>
        <v>391.96272180731256</v>
      </c>
      <c r="R21" s="19">
        <f>'Forrest City P&amp;L'!R22</f>
        <v>391.07733582843622</v>
      </c>
      <c r="S21" s="19">
        <f>'Forrest City P&amp;L'!S22</f>
        <v>2679.8668111229658</v>
      </c>
      <c r="U21" s="7">
        <f t="shared" si="8"/>
        <v>6531.76</v>
      </c>
      <c r="V21" s="7">
        <f t="shared" si="7"/>
        <v>8500.679231824417</v>
      </c>
      <c r="W21" s="7">
        <f t="shared" si="9"/>
        <v>7357.7142660050686</v>
      </c>
    </row>
    <row r="22" spans="1:23" ht="15" customHeight="1" x14ac:dyDescent="0.2">
      <c r="A22" s="6" t="s">
        <v>39</v>
      </c>
      <c r="B22" s="7">
        <v>1361.25</v>
      </c>
      <c r="C22" s="7">
        <v>492.51</v>
      </c>
      <c r="D22" s="7">
        <v>598.80999999999995</v>
      </c>
      <c r="E22" s="7">
        <v>846.66</v>
      </c>
      <c r="F22" s="7">
        <v>394.53</v>
      </c>
      <c r="G22" s="7">
        <v>362.87</v>
      </c>
      <c r="H22" s="7">
        <f>'Blytheville P&amp;L'!H20+'Forrest City P&amp;L'!H13</f>
        <v>191.11</v>
      </c>
      <c r="I22" s="19">
        <f>'Blytheville P&amp;L'!I20+'Forrest City P&amp;L'!I13</f>
        <v>430.69555555555559</v>
      </c>
      <c r="J22" s="19">
        <f>'Blytheville P&amp;L'!J20+'Forrest City P&amp;L'!J13</f>
        <v>442.7507407407407</v>
      </c>
      <c r="K22" s="19">
        <f>'Blytheville P&amp;L'!K20+'Forrest City P&amp;L'!K13</f>
        <v>469.37765432098763</v>
      </c>
      <c r="L22" s="19">
        <f>'Blytheville P&amp;L'!L20+'Forrest City P&amp;L'!L13</f>
        <v>447.60798353909462</v>
      </c>
      <c r="M22" s="19">
        <f>'Blytheville P&amp;L'!M20+'Forrest City P&amp;L'!M13</f>
        <v>453.24545953360769</v>
      </c>
      <c r="N22" s="19">
        <f>'Blytheville P&amp;L'!N20+'Forrest City P&amp;L'!N13</f>
        <v>456.74369913122996</v>
      </c>
      <c r="O22" s="19">
        <f>'Blytheville P&amp;L'!O20+'Forrest City P&amp;L'!O13</f>
        <v>452.53238073464411</v>
      </c>
      <c r="P22" s="19">
        <f>'Blytheville P&amp;L'!P20+'Forrest City P&amp;L'!P13</f>
        <v>454.1738464664939</v>
      </c>
      <c r="Q22" s="19">
        <f>'Blytheville P&amp;L'!Q20+'Forrest City P&amp;L'!Q13</f>
        <v>454.48330877745599</v>
      </c>
      <c r="R22" s="19">
        <f>'Blytheville P&amp;L'!R20+'Forrest City P&amp;L'!R13</f>
        <v>453.72984532619802</v>
      </c>
      <c r="S22" s="19">
        <f>'Blytheville P&amp;L'!S20+'Forrest City P&amp;L'!S13</f>
        <v>282.21936882927736</v>
      </c>
      <c r="U22" s="7">
        <f t="shared" si="8"/>
        <v>4247.7399999999989</v>
      </c>
      <c r="V22" s="7">
        <f t="shared" si="7"/>
        <v>6491.4173936899861</v>
      </c>
      <c r="W22" s="7">
        <f t="shared" si="9"/>
        <v>4988.6698429552862</v>
      </c>
    </row>
    <row r="23" spans="1:23" ht="15" customHeight="1" x14ac:dyDescent="0.2">
      <c r="A23" s="6" t="s">
        <v>40</v>
      </c>
      <c r="B23" s="7">
        <v>423.44</v>
      </c>
      <c r="C23" s="7">
        <v>382.75</v>
      </c>
      <c r="D23" s="7">
        <v>362.96</v>
      </c>
      <c r="E23" s="7">
        <v>571.63</v>
      </c>
      <c r="F23" s="7">
        <v>382.83</v>
      </c>
      <c r="G23" s="7">
        <v>313.3</v>
      </c>
      <c r="H23" s="7">
        <f>'Blytheville P&amp;L'!H21+'Forrest City P&amp;L'!H14</f>
        <v>503.9</v>
      </c>
      <c r="I23" s="19">
        <f>'Blytheville P&amp;L'!I21+'Forrest City P&amp;L'!I14</f>
        <v>386.35444444444443</v>
      </c>
      <c r="J23" s="19">
        <f>'Blytheville P&amp;L'!J21+'Forrest City P&amp;L'!J14</f>
        <v>387.8592592592592</v>
      </c>
      <c r="K23" s="19">
        <f>'Blytheville P&amp;L'!K21+'Forrest City P&amp;L'!K14</f>
        <v>404.37901234567903</v>
      </c>
      <c r="L23" s="19">
        <f>'Blytheville P&amp;L'!L21+'Forrest City P&amp;L'!L14</f>
        <v>392.86423868312755</v>
      </c>
      <c r="M23" s="19">
        <f>'Blytheville P&amp;L'!M21+'Forrest City P&amp;L'!M14</f>
        <v>395.03417009602191</v>
      </c>
      <c r="N23" s="19">
        <f>'Blytheville P&amp;L'!N21+'Forrest City P&amp;L'!N14</f>
        <v>397.42580704160952</v>
      </c>
      <c r="O23" s="19">
        <f>'Blytheville P&amp;L'!O21+'Forrest City P&amp;L'!O14</f>
        <v>395.10807194025301</v>
      </c>
      <c r="P23" s="19">
        <f>'Blytheville P&amp;L'!P21+'Forrest City P&amp;L'!P14</f>
        <v>395.85601635929481</v>
      </c>
      <c r="Q23" s="19">
        <f>'Blytheville P&amp;L'!Q21+'Forrest City P&amp;L'!Q14</f>
        <v>396.12996511371909</v>
      </c>
      <c r="R23" s="19">
        <f>'Blytheville P&amp;L'!R21+'Forrest City P&amp;L'!R14</f>
        <v>395.69801780442225</v>
      </c>
      <c r="S23" s="19">
        <f>'Blytheville P&amp;L'!S21+'Forrest City P&amp;L'!S14</f>
        <v>415.92373411159468</v>
      </c>
      <c r="U23" s="7">
        <f t="shared" si="8"/>
        <v>2940.8100000000004</v>
      </c>
      <c r="V23" s="7">
        <f t="shared" si="7"/>
        <v>4907.301124828532</v>
      </c>
      <c r="W23" s="7">
        <f t="shared" si="9"/>
        <v>4866.5327371994254</v>
      </c>
    </row>
    <row r="24" spans="1:23" ht="15" customHeight="1" x14ac:dyDescent="0.2">
      <c r="A24" s="6" t="s">
        <v>41</v>
      </c>
      <c r="B24" s="7">
        <v>163</v>
      </c>
      <c r="C24" s="7">
        <v>302</v>
      </c>
      <c r="D24" s="7">
        <v>127</v>
      </c>
      <c r="E24" s="7">
        <v>121</v>
      </c>
      <c r="F24" s="7">
        <v>127</v>
      </c>
      <c r="G24" s="7">
        <v>115</v>
      </c>
      <c r="H24" s="7">
        <f>'Blytheville P&amp;L'!H22</f>
        <v>115</v>
      </c>
      <c r="I24" s="19">
        <f>'Blytheville P&amp;L'!I22</f>
        <v>115</v>
      </c>
      <c r="J24" s="19">
        <f>'Blytheville P&amp;L'!J22</f>
        <v>115</v>
      </c>
      <c r="K24" s="19">
        <f>'Blytheville P&amp;L'!K22</f>
        <v>115</v>
      </c>
      <c r="L24" s="19">
        <f>'Blytheville P&amp;L'!L22</f>
        <v>115</v>
      </c>
      <c r="M24" s="19">
        <f>'Blytheville P&amp;L'!M22</f>
        <v>115</v>
      </c>
      <c r="N24" s="19">
        <f>'Blytheville P&amp;L'!N22</f>
        <v>115</v>
      </c>
      <c r="O24" s="19">
        <f>'Blytheville P&amp;L'!O22</f>
        <v>115</v>
      </c>
      <c r="P24" s="19">
        <f>'Blytheville P&amp;L'!P22</f>
        <v>115</v>
      </c>
      <c r="Q24" s="19">
        <f>'Blytheville P&amp;L'!Q22</f>
        <v>115</v>
      </c>
      <c r="R24" s="19">
        <f>'Blytheville P&amp;L'!R22</f>
        <v>115</v>
      </c>
      <c r="S24" s="19">
        <f>'Blytheville P&amp;L'!S22</f>
        <v>115</v>
      </c>
      <c r="U24" s="7">
        <f t="shared" si="8"/>
        <v>1070</v>
      </c>
      <c r="V24" s="7">
        <f t="shared" si="7"/>
        <v>1645</v>
      </c>
      <c r="W24" s="7">
        <f t="shared" si="9"/>
        <v>1380</v>
      </c>
    </row>
    <row r="25" spans="1:23" ht="15" customHeight="1" x14ac:dyDescent="0.2">
      <c r="A25" s="6" t="s">
        <v>42</v>
      </c>
      <c r="B25" s="7">
        <v>730.46</v>
      </c>
      <c r="C25" s="7">
        <v>540</v>
      </c>
      <c r="D25" s="7">
        <v>540</v>
      </c>
      <c r="E25" s="7">
        <v>675</v>
      </c>
      <c r="F25" s="7">
        <v>540</v>
      </c>
      <c r="G25" s="7">
        <v>540</v>
      </c>
      <c r="H25" s="7">
        <f>'Blytheville P&amp;L'!H25</f>
        <v>672.5</v>
      </c>
      <c r="I25" s="19">
        <f>'Blytheville P&amp;L'!I25</f>
        <v>539.88599999999997</v>
      </c>
      <c r="J25" s="19">
        <f>'Blytheville P&amp;L'!J25</f>
        <v>539.88599999999997</v>
      </c>
      <c r="K25" s="19">
        <f>'Blytheville P&amp;L'!K25</f>
        <v>539.88599999999997</v>
      </c>
      <c r="L25" s="19">
        <f>'Blytheville P&amp;L'!L25</f>
        <v>539.88599999999997</v>
      </c>
      <c r="M25" s="19">
        <f>'Blytheville P&amp;L'!M25</f>
        <v>539.88599999999997</v>
      </c>
      <c r="N25" s="19">
        <f>'Blytheville P&amp;L'!N25</f>
        <v>539.88599999999997</v>
      </c>
      <c r="O25" s="19">
        <f>'Blytheville P&amp;L'!O25</f>
        <v>539.88599999999997</v>
      </c>
      <c r="P25" s="19">
        <f>'Blytheville P&amp;L'!P25</f>
        <v>539.88599999999997</v>
      </c>
      <c r="Q25" s="19">
        <f>'Blytheville P&amp;L'!Q25</f>
        <v>539.88599999999997</v>
      </c>
      <c r="R25" s="19">
        <f>'Blytheville P&amp;L'!R25</f>
        <v>539.88599999999997</v>
      </c>
      <c r="S25" s="19">
        <f>'Blytheville P&amp;L'!S25</f>
        <v>675.15375000000006</v>
      </c>
      <c r="U25" s="7">
        <f t="shared" si="8"/>
        <v>4237.96</v>
      </c>
      <c r="V25" s="7">
        <f t="shared" si="7"/>
        <v>6937.3900000000012</v>
      </c>
      <c r="W25" s="7">
        <f t="shared" si="9"/>
        <v>6746.513750000001</v>
      </c>
    </row>
    <row r="26" spans="1:23" ht="15" customHeight="1" x14ac:dyDescent="0.2">
      <c r="A26" s="6" t="s">
        <v>43</v>
      </c>
      <c r="B26" s="7">
        <v>557.6</v>
      </c>
      <c r="C26" s="7">
        <v>575.28</v>
      </c>
      <c r="D26" s="7">
        <v>603.24</v>
      </c>
      <c r="E26" s="7">
        <v>564.32000000000005</v>
      </c>
      <c r="F26" s="7">
        <v>416.16</v>
      </c>
      <c r="G26" s="7">
        <v>416.16</v>
      </c>
      <c r="H26" s="7">
        <f>'Blytheville P&amp;L'!H26</f>
        <v>499.08</v>
      </c>
      <c r="I26" s="19">
        <f>'Blytheville P&amp;L'!I26</f>
        <v>415.96280000000002</v>
      </c>
      <c r="J26" s="19">
        <f>'Blytheville P&amp;L'!J26</f>
        <v>415.96280000000002</v>
      </c>
      <c r="K26" s="19">
        <f>'Blytheville P&amp;L'!K26</f>
        <v>415.96280000000002</v>
      </c>
      <c r="L26" s="19">
        <f>'Blytheville P&amp;L'!L26</f>
        <v>415.96280000000002</v>
      </c>
      <c r="M26" s="19">
        <f>'Blytheville P&amp;L'!M26</f>
        <v>415.96280000000002</v>
      </c>
      <c r="N26" s="19">
        <f>'Blytheville P&amp;L'!N26</f>
        <v>415.96280000000002</v>
      </c>
      <c r="O26" s="19">
        <f>'Blytheville P&amp;L'!O26</f>
        <v>415.96280000000002</v>
      </c>
      <c r="P26" s="19">
        <f>'Blytheville P&amp;L'!P26</f>
        <v>415.96280000000002</v>
      </c>
      <c r="Q26" s="19">
        <f>'Blytheville P&amp;L'!Q26</f>
        <v>415.96280000000002</v>
      </c>
      <c r="R26" s="19">
        <f>'Blytheville P&amp;L'!R26</f>
        <v>415.96280000000002</v>
      </c>
      <c r="S26" s="19">
        <f>'Blytheville P&amp;L'!S26</f>
        <v>520.18174999999997</v>
      </c>
      <c r="U26" s="7">
        <f t="shared" si="8"/>
        <v>3631.8399999999997</v>
      </c>
      <c r="V26" s="7">
        <f t="shared" si="7"/>
        <v>5711.6540000000005</v>
      </c>
      <c r="W26" s="7">
        <f t="shared" si="9"/>
        <v>5178.8897500000012</v>
      </c>
    </row>
    <row r="27" spans="1:23" ht="15" customHeight="1" x14ac:dyDescent="0.2">
      <c r="A27" s="6" t="s">
        <v>44</v>
      </c>
      <c r="B27" s="7">
        <v>10558</v>
      </c>
      <c r="C27" s="7">
        <v>13282</v>
      </c>
      <c r="D27" s="7">
        <v>12412</v>
      </c>
      <c r="E27" s="17">
        <v>13068</v>
      </c>
      <c r="F27" s="7">
        <v>9729</v>
      </c>
      <c r="G27" s="7">
        <v>10599</v>
      </c>
      <c r="H27" s="7">
        <f>'Blytheville P&amp;L'!H23+'Forrest City P&amp;L'!H15</f>
        <v>9418</v>
      </c>
      <c r="I27" s="19">
        <f>'Blytheville P&amp;L'!I23+'Forrest City P&amp;L'!I15</f>
        <v>10424</v>
      </c>
      <c r="J27" s="19">
        <f>'Blytheville P&amp;L'!J23+'Forrest City P&amp;L'!J15</f>
        <v>10424</v>
      </c>
      <c r="K27" s="19">
        <f>'Blytheville P&amp;L'!K23+'Forrest City P&amp;L'!K15</f>
        <v>10424</v>
      </c>
      <c r="L27" s="19">
        <f>'Blytheville P&amp;L'!L23+'Forrest City P&amp;L'!L15</f>
        <v>10424</v>
      </c>
      <c r="M27" s="19">
        <f>'Blytheville P&amp;L'!M23+'Forrest City P&amp;L'!M15</f>
        <v>10424</v>
      </c>
      <c r="N27" s="19">
        <f>'Blytheville P&amp;L'!N23+'Forrest City P&amp;L'!N15</f>
        <v>10424</v>
      </c>
      <c r="O27" s="19">
        <f>'Blytheville P&amp;L'!O23+'Forrest City P&amp;L'!O15</f>
        <v>10424</v>
      </c>
      <c r="P27" s="19">
        <f>'Blytheville P&amp;L'!P23+'Forrest City P&amp;L'!P15</f>
        <v>10424</v>
      </c>
      <c r="Q27" s="19">
        <f>'Blytheville P&amp;L'!Q23+'Forrest City P&amp;L'!Q15</f>
        <v>10424</v>
      </c>
      <c r="R27" s="19">
        <f>'Blytheville P&amp;L'!R23+'Forrest City P&amp;L'!R15</f>
        <v>10424</v>
      </c>
      <c r="S27" s="19">
        <f>'Blytheville P&amp;L'!S23+'Forrest City P&amp;L'!S15</f>
        <v>9418</v>
      </c>
      <c r="U27" s="7">
        <f t="shared" si="8"/>
        <v>79066</v>
      </c>
      <c r="V27" s="7">
        <f t="shared" si="7"/>
        <v>131186</v>
      </c>
      <c r="W27" s="7">
        <f t="shared" si="9"/>
        <v>123076</v>
      </c>
    </row>
    <row r="28" spans="1:23" ht="15" customHeight="1" x14ac:dyDescent="0.2">
      <c r="A28" s="6" t="s">
        <v>45</v>
      </c>
      <c r="B28" s="7">
        <v>722.4</v>
      </c>
      <c r="C28" s="7">
        <v>1238.4000000000001</v>
      </c>
      <c r="D28" s="7">
        <v>825.6</v>
      </c>
      <c r="E28" s="7">
        <v>1032</v>
      </c>
      <c r="F28" s="7">
        <v>653.6</v>
      </c>
      <c r="G28" s="7">
        <v>653.6</v>
      </c>
      <c r="H28" s="7">
        <f>'Blytheville P&amp;L'!H27</f>
        <v>636.4</v>
      </c>
      <c r="I28" s="19">
        <f>'Blytheville P&amp;L'!I27</f>
        <v>653.78599999999994</v>
      </c>
      <c r="J28" s="19">
        <f>'Blytheville P&amp;L'!J27</f>
        <v>653.78599999999994</v>
      </c>
      <c r="K28" s="19">
        <f>'Blytheville P&amp;L'!K27</f>
        <v>653.78599999999994</v>
      </c>
      <c r="L28" s="19">
        <f>'Blytheville P&amp;L'!L27</f>
        <v>653.78599999999994</v>
      </c>
      <c r="M28" s="19">
        <f>'Blytheville P&amp;L'!M27</f>
        <v>653.78599999999994</v>
      </c>
      <c r="N28" s="19">
        <f>'Blytheville P&amp;L'!N27</f>
        <v>653.78599999999994</v>
      </c>
      <c r="O28" s="19">
        <f>'Blytheville P&amp;L'!O27</f>
        <v>653.78599999999994</v>
      </c>
      <c r="P28" s="19">
        <f>'Blytheville P&amp;L'!P27</f>
        <v>653.78599999999994</v>
      </c>
      <c r="Q28" s="19">
        <f>'Blytheville P&amp;L'!Q27</f>
        <v>653.78599999999994</v>
      </c>
      <c r="R28" s="19">
        <f>'Blytheville P&amp;L'!R27</f>
        <v>653.78600000000006</v>
      </c>
      <c r="S28" s="19">
        <f>'Blytheville P&amp;L'!S27</f>
        <v>817.59124999999995</v>
      </c>
      <c r="U28" s="7">
        <f t="shared" si="8"/>
        <v>5762</v>
      </c>
      <c r="V28" s="7">
        <f t="shared" si="7"/>
        <v>9030.93</v>
      </c>
      <c r="W28" s="7">
        <f t="shared" si="9"/>
        <v>7991.8512499999997</v>
      </c>
    </row>
    <row r="29" spans="1:23" ht="15" customHeight="1" x14ac:dyDescent="0.2">
      <c r="A29" s="6" t="s">
        <v>46</v>
      </c>
      <c r="B29" s="7">
        <v>5609</v>
      </c>
      <c r="C29" s="7">
        <v>4487.2</v>
      </c>
      <c r="D29" s="7">
        <v>4487.2</v>
      </c>
      <c r="E29" s="7">
        <v>5609</v>
      </c>
      <c r="F29" s="7">
        <v>4556</v>
      </c>
      <c r="G29" s="7">
        <v>4556</v>
      </c>
      <c r="H29" s="7">
        <f>'Blytheville P&amp;L'!H28</f>
        <v>5697.5</v>
      </c>
      <c r="I29" s="19">
        <f>'Blytheville P&amp;L'!I28</f>
        <v>4556</v>
      </c>
      <c r="J29" s="19">
        <f>'Blytheville P&amp;L'!J28</f>
        <v>4556</v>
      </c>
      <c r="K29" s="19">
        <f>'Blytheville P&amp;L'!K28</f>
        <v>4556</v>
      </c>
      <c r="L29" s="19">
        <f>'Blytheville P&amp;L'!L28</f>
        <v>4556</v>
      </c>
      <c r="M29" s="19">
        <f>'Blytheville P&amp;L'!M28</f>
        <v>4556</v>
      </c>
      <c r="N29" s="19">
        <f>'Blytheville P&amp;L'!N28</f>
        <v>4556</v>
      </c>
      <c r="O29" s="19">
        <f>'Blytheville P&amp;L'!O28</f>
        <v>4556</v>
      </c>
      <c r="P29" s="19">
        <f>'Blytheville P&amp;L'!P28</f>
        <v>4556</v>
      </c>
      <c r="Q29" s="19">
        <f>'Blytheville P&amp;L'!Q28</f>
        <v>4556</v>
      </c>
      <c r="R29" s="19">
        <f>'Blytheville P&amp;L'!R28</f>
        <v>4556</v>
      </c>
      <c r="S29" s="19">
        <f>'Blytheville P&amp;L'!S28</f>
        <v>5697.5</v>
      </c>
      <c r="U29" s="7">
        <f t="shared" si="8"/>
        <v>35001.9</v>
      </c>
      <c r="V29" s="7">
        <f t="shared" si="7"/>
        <v>57781.9</v>
      </c>
      <c r="W29" s="7">
        <f t="shared" si="9"/>
        <v>56955</v>
      </c>
    </row>
    <row r="30" spans="1:23" ht="15" customHeight="1" x14ac:dyDescent="0.2">
      <c r="A30" s="6" t="s">
        <v>71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45</v>
      </c>
      <c r="I30" s="19">
        <f>'Blytheville P&amp;L'!I30</f>
        <v>0</v>
      </c>
      <c r="J30" s="19">
        <f>'Blytheville P&amp;L'!J30</f>
        <v>0</v>
      </c>
      <c r="K30" s="19">
        <f>'Blytheville P&amp;L'!K30</f>
        <v>0</v>
      </c>
      <c r="L30" s="19">
        <f>'Blytheville P&amp;L'!L30</f>
        <v>0</v>
      </c>
      <c r="M30" s="19">
        <f>'Blytheville P&amp;L'!M30</f>
        <v>0</v>
      </c>
      <c r="N30" s="19">
        <f>'Blytheville P&amp;L'!N30</f>
        <v>0</v>
      </c>
      <c r="O30" s="19">
        <f>'Blytheville P&amp;L'!O30</f>
        <v>0</v>
      </c>
      <c r="P30" s="19">
        <f>'Blytheville P&amp;L'!P30</f>
        <v>0</v>
      </c>
      <c r="Q30" s="19">
        <f>'Blytheville P&amp;L'!Q30</f>
        <v>0</v>
      </c>
      <c r="R30" s="19">
        <f>'Blytheville P&amp;L'!R30</f>
        <v>0</v>
      </c>
      <c r="S30" s="19">
        <f>'Blytheville P&amp;L'!S30</f>
        <v>307.5</v>
      </c>
      <c r="U30" s="7">
        <f t="shared" ref="U30" si="13">SUM(B30:H30)</f>
        <v>45</v>
      </c>
      <c r="V30" s="7">
        <f t="shared" ref="V30" si="14">SUM(B30:M30)</f>
        <v>45</v>
      </c>
      <c r="W30" s="7">
        <f t="shared" ref="W30" si="15">SUM(H30:S30)</f>
        <v>352.5</v>
      </c>
    </row>
    <row r="31" spans="1:23" ht="15" customHeight="1" x14ac:dyDescent="0.2">
      <c r="A31" s="6" t="s">
        <v>47</v>
      </c>
      <c r="B31" s="7">
        <v>530.4</v>
      </c>
      <c r="C31" s="7">
        <v>1060.8</v>
      </c>
      <c r="D31" s="7">
        <v>530.4</v>
      </c>
      <c r="E31" s="7">
        <v>972.41</v>
      </c>
      <c r="F31" s="7">
        <v>0</v>
      </c>
      <c r="G31" s="7">
        <v>530.4</v>
      </c>
      <c r="H31" s="7">
        <v>530.4</v>
      </c>
      <c r="I31" s="19">
        <f>'Blytheville P&amp;L'!I31</f>
        <v>850</v>
      </c>
      <c r="J31" s="19">
        <f>'Blytheville P&amp;L'!J31</f>
        <v>850</v>
      </c>
      <c r="K31" s="19">
        <f>'Blytheville P&amp;L'!K31</f>
        <v>850</v>
      </c>
      <c r="L31" s="19">
        <f>'Blytheville P&amp;L'!L31</f>
        <v>850</v>
      </c>
      <c r="M31" s="19">
        <f>'Blytheville P&amp;L'!M31</f>
        <v>850</v>
      </c>
      <c r="N31" s="19">
        <f>'Blytheville P&amp;L'!N31</f>
        <v>850</v>
      </c>
      <c r="O31" s="19">
        <f>'Blytheville P&amp;L'!O31</f>
        <v>850</v>
      </c>
      <c r="P31" s="19">
        <f>'Blytheville P&amp;L'!P31</f>
        <v>850</v>
      </c>
      <c r="Q31" s="19">
        <f>'Blytheville P&amp;L'!Q31</f>
        <v>850</v>
      </c>
      <c r="R31" s="19">
        <f>'Blytheville P&amp;L'!R31</f>
        <v>850</v>
      </c>
      <c r="S31" s="19">
        <f>'Blytheville P&amp;L'!S31</f>
        <v>530.4</v>
      </c>
      <c r="U31" s="7">
        <f t="shared" si="8"/>
        <v>4154.8099999999995</v>
      </c>
      <c r="V31" s="7">
        <f t="shared" si="7"/>
        <v>8404.81</v>
      </c>
      <c r="W31" s="7">
        <f t="shared" si="9"/>
        <v>9560.7999999999993</v>
      </c>
    </row>
    <row r="32" spans="1:23" ht="15" customHeight="1" x14ac:dyDescent="0.2">
      <c r="A32" s="6" t="s">
        <v>48</v>
      </c>
      <c r="B32" s="7">
        <v>0</v>
      </c>
      <c r="C32" s="7">
        <v>169.5</v>
      </c>
      <c r="D32" s="7">
        <v>5174.54</v>
      </c>
      <c r="E32" s="7">
        <v>625</v>
      </c>
      <c r="F32" s="7">
        <v>603.04999999999995</v>
      </c>
      <c r="G32" s="7">
        <v>0</v>
      </c>
      <c r="H32" s="7">
        <v>388</v>
      </c>
      <c r="I32" s="19">
        <f>'Blytheville P&amp;L'!I32</f>
        <v>850</v>
      </c>
      <c r="J32" s="19">
        <f>'Blytheville P&amp;L'!J32</f>
        <v>850</v>
      </c>
      <c r="K32" s="19">
        <f>'Blytheville P&amp;L'!K32</f>
        <v>850</v>
      </c>
      <c r="L32" s="19">
        <f>'Blytheville P&amp;L'!L32</f>
        <v>850</v>
      </c>
      <c r="M32" s="19">
        <f>'Blytheville P&amp;L'!M32</f>
        <v>850</v>
      </c>
      <c r="N32" s="19">
        <f>'Blytheville P&amp;L'!N32</f>
        <v>850</v>
      </c>
      <c r="O32" s="19">
        <f>'Blytheville P&amp;L'!O32</f>
        <v>850</v>
      </c>
      <c r="P32" s="19">
        <f>'Blytheville P&amp;L'!P32</f>
        <v>850</v>
      </c>
      <c r="Q32" s="19">
        <f>'Blytheville P&amp;L'!Q32</f>
        <v>850</v>
      </c>
      <c r="R32" s="19">
        <f>'Blytheville P&amp;L'!R32</f>
        <v>850</v>
      </c>
      <c r="S32" s="19">
        <f>'Blytheville P&amp;L'!S32</f>
        <v>388</v>
      </c>
      <c r="U32" s="7">
        <f t="shared" si="8"/>
        <v>6960.09</v>
      </c>
      <c r="V32" s="7">
        <f t="shared" si="7"/>
        <v>11210.09</v>
      </c>
      <c r="W32" s="7">
        <f t="shared" si="9"/>
        <v>9276</v>
      </c>
    </row>
    <row r="33" spans="1:23" ht="15" customHeight="1" x14ac:dyDescent="0.2">
      <c r="A33" s="6" t="s">
        <v>49</v>
      </c>
      <c r="B33" s="7">
        <v>0</v>
      </c>
      <c r="C33" s="7">
        <v>278</v>
      </c>
      <c r="D33" s="7">
        <v>175</v>
      </c>
      <c r="E33" s="7">
        <v>75</v>
      </c>
      <c r="F33" s="7">
        <v>50</v>
      </c>
      <c r="G33" s="7">
        <v>1340</v>
      </c>
      <c r="H33" s="7">
        <v>295</v>
      </c>
      <c r="I33" s="19">
        <f>'Blytheville P&amp;L'!I33+'Forrest City P&amp;L'!I16</f>
        <v>487.22222222224553</v>
      </c>
      <c r="J33" s="19">
        <f>'Blytheville P&amp;L'!J33+'Forrest City P&amp;L'!J16</f>
        <v>150.74074074076407</v>
      </c>
      <c r="K33" s="19">
        <f>'Blytheville P&amp;L'!K33+'Forrest City P&amp;L'!K16</f>
        <v>828.76543209878878</v>
      </c>
      <c r="L33" s="19">
        <f>'Blytheville P&amp;L'!L33+'Forrest City P&amp;L'!L16</f>
        <v>495.57613168726613</v>
      </c>
      <c r="M33" s="19">
        <f>'Blytheville P&amp;L'!M33+'Forrest City P&amp;L'!M16</f>
        <v>165.02743484227298</v>
      </c>
      <c r="N33" s="19">
        <f>'Blytheville P&amp;L'!N33+'Forrest City P&amp;L'!N16</f>
        <v>336.45633287610929</v>
      </c>
      <c r="O33" s="19">
        <f>'Blytheville P&amp;L'!O33+'Forrest City P&amp;L'!O16</f>
        <v>505.68663313521614</v>
      </c>
      <c r="P33" s="19">
        <f>'Blytheville P&amp;L'!P33+'Forrest City P&amp;L'!P16</f>
        <v>175.72346695119947</v>
      </c>
      <c r="Q33" s="19">
        <f>'Blytheville P&amp;L'!Q33+'Forrest City P&amp;L'!Q16</f>
        <v>145.95547765417498</v>
      </c>
      <c r="R33" s="19">
        <f>'Blytheville P&amp;L'!R33+'Forrest City P&amp;L'!R16</f>
        <v>515.78852591353018</v>
      </c>
      <c r="S33" s="19">
        <f>'Blytheville P&amp;L'!S33+'Forrest City P&amp;L'!S16</f>
        <v>602.60058030900927</v>
      </c>
      <c r="U33" s="7">
        <f t="shared" si="8"/>
        <v>2213</v>
      </c>
      <c r="V33" s="7">
        <f t="shared" si="7"/>
        <v>4340.3319615913369</v>
      </c>
      <c r="W33" s="7">
        <f t="shared" si="9"/>
        <v>4704.542978430577</v>
      </c>
    </row>
    <row r="34" spans="1:23" ht="15" customHeight="1" x14ac:dyDescent="0.2">
      <c r="A34" s="6" t="s">
        <v>50</v>
      </c>
      <c r="B34" s="7">
        <v>0</v>
      </c>
      <c r="C34" s="7">
        <v>302.29000000000002</v>
      </c>
      <c r="D34" s="7">
        <v>238</v>
      </c>
      <c r="E34" s="7">
        <v>9635</v>
      </c>
      <c r="F34" s="7">
        <v>8250</v>
      </c>
      <c r="G34" s="7">
        <v>6200</v>
      </c>
      <c r="H34" s="7">
        <v>6303.74</v>
      </c>
      <c r="I34" s="19">
        <f>'Blytheville P&amp;L'!I34+'Forrest City P&amp;L'!I17</f>
        <v>6200</v>
      </c>
      <c r="J34" s="19">
        <f>'Blytheville P&amp;L'!J34+'Forrest City P&amp;L'!J17</f>
        <v>6200</v>
      </c>
      <c r="K34" s="19">
        <f>'Blytheville P&amp;L'!K34+'Forrest City P&amp;L'!K17</f>
        <v>6200</v>
      </c>
      <c r="L34" s="19">
        <f>'Blytheville P&amp;L'!L34+'Forrest City P&amp;L'!L17</f>
        <v>6200</v>
      </c>
      <c r="M34" s="19">
        <f>'Blytheville P&amp;L'!M34+'Forrest City P&amp;L'!M17</f>
        <v>6200</v>
      </c>
      <c r="N34" s="19">
        <f>'Blytheville P&amp;L'!N34+'Forrest City P&amp;L'!N17</f>
        <v>6200</v>
      </c>
      <c r="O34" s="19">
        <f>'Blytheville P&amp;L'!O34+'Forrest City P&amp;L'!O17</f>
        <v>6200</v>
      </c>
      <c r="P34" s="19">
        <f>'Blytheville P&amp;L'!P34+'Forrest City P&amp;L'!P17</f>
        <v>6200</v>
      </c>
      <c r="Q34" s="19">
        <f>'Blytheville P&amp;L'!Q34+'Forrest City P&amp;L'!Q17</f>
        <v>6200</v>
      </c>
      <c r="R34" s="19">
        <f>'Blytheville P&amp;L'!R34+'Forrest City P&amp;L'!R17</f>
        <v>6200</v>
      </c>
      <c r="S34" s="19">
        <f>'Blytheville P&amp;L'!S34+'Forrest City P&amp;L'!S17</f>
        <v>6303.74</v>
      </c>
      <c r="U34" s="7">
        <f t="shared" si="8"/>
        <v>30929.03</v>
      </c>
      <c r="V34" s="7">
        <f t="shared" si="7"/>
        <v>61929.03</v>
      </c>
      <c r="W34" s="7">
        <f t="shared" si="9"/>
        <v>74607.48</v>
      </c>
    </row>
    <row r="35" spans="1:23" ht="15" customHeight="1" x14ac:dyDescent="0.2">
      <c r="A35" s="6" t="s">
        <v>51</v>
      </c>
      <c r="B35" s="7">
        <v>0</v>
      </c>
      <c r="C35" s="7">
        <v>0</v>
      </c>
      <c r="D35" s="7">
        <v>0</v>
      </c>
      <c r="E35" s="7">
        <v>0</v>
      </c>
      <c r="F35" s="7">
        <v>700</v>
      </c>
      <c r="G35" s="7">
        <v>0</v>
      </c>
      <c r="H35" s="7">
        <v>0</v>
      </c>
      <c r="I35" s="19">
        <f>'Blytheville P&amp;L'!I35</f>
        <v>0</v>
      </c>
      <c r="J35" s="19">
        <f>'Blytheville P&amp;L'!J35</f>
        <v>0</v>
      </c>
      <c r="K35" s="19">
        <f>'Blytheville P&amp;L'!K35</f>
        <v>0</v>
      </c>
      <c r="L35" s="19">
        <f>'Blytheville P&amp;L'!L35</f>
        <v>1000</v>
      </c>
      <c r="M35" s="19">
        <f>'Blytheville P&amp;L'!M35</f>
        <v>0</v>
      </c>
      <c r="N35" s="19">
        <f>'Blytheville P&amp;L'!N35</f>
        <v>233.333333333333</v>
      </c>
      <c r="O35" s="19">
        <f>'Blytheville P&amp;L'!O35</f>
        <v>233.333333333333</v>
      </c>
      <c r="P35" s="19">
        <f>'Blytheville P&amp;L'!P35</f>
        <v>233.333333333333</v>
      </c>
      <c r="Q35" s="19">
        <f>'Blytheville P&amp;L'!Q35</f>
        <v>233.333333333333</v>
      </c>
      <c r="R35" s="19">
        <f>'Blytheville P&amp;L'!R35</f>
        <v>233.333333333333</v>
      </c>
      <c r="S35" s="19">
        <f>'Blytheville P&amp;L'!S35</f>
        <v>233.333333333333</v>
      </c>
      <c r="U35" s="7">
        <f t="shared" si="8"/>
        <v>700</v>
      </c>
      <c r="V35" s="7">
        <f t="shared" si="7"/>
        <v>1700</v>
      </c>
      <c r="W35" s="7">
        <f t="shared" si="9"/>
        <v>2399.9999999999982</v>
      </c>
    </row>
    <row r="36" spans="1:23" ht="15" customHeight="1" x14ac:dyDescent="0.2">
      <c r="A36" s="6" t="s">
        <v>52</v>
      </c>
      <c r="B36" s="7">
        <f>'Blytheville P&amp;L'!B36+'Forrest City P&amp;L'!B10</f>
        <v>478.47</v>
      </c>
      <c r="C36" s="7">
        <f>'Blytheville P&amp;L'!C36+'Forrest City P&amp;L'!C10</f>
        <v>1140.3499999999999</v>
      </c>
      <c r="D36" s="7">
        <f>'Blytheville P&amp;L'!D36+'Forrest City P&amp;L'!D10</f>
        <v>585.66</v>
      </c>
      <c r="E36" s="7">
        <f>'Blytheville P&amp;L'!E36+'Forrest City P&amp;L'!E10</f>
        <v>1273</v>
      </c>
      <c r="F36" s="7">
        <f>'Blytheville P&amp;L'!F36+'Forrest City P&amp;L'!F10</f>
        <v>611.23</v>
      </c>
      <c r="G36" s="7">
        <f>'Blytheville P&amp;L'!G36+'Forrest City P&amp;L'!G10</f>
        <v>0</v>
      </c>
      <c r="H36" s="7">
        <f>'Blytheville P&amp;L'!H36+'Forrest City P&amp;L'!H10</f>
        <v>739</v>
      </c>
      <c r="I36" s="19">
        <f>'Blytheville P&amp;L'!I36+'Forrest City P&amp;L'!I10</f>
        <v>1500</v>
      </c>
      <c r="J36" s="19">
        <f>'Blytheville P&amp;L'!J36+'Forrest City P&amp;L'!J10</f>
        <v>3000</v>
      </c>
      <c r="K36" s="19">
        <f>'Blytheville P&amp;L'!K36+'Forrest City P&amp;L'!K10</f>
        <v>3000</v>
      </c>
      <c r="L36" s="19">
        <f>'Blytheville P&amp;L'!L36+'Forrest City P&amp;L'!L10</f>
        <v>3000</v>
      </c>
      <c r="M36" s="19">
        <f>'Blytheville P&amp;L'!M36+'Forrest City P&amp;L'!M10</f>
        <v>3000</v>
      </c>
      <c r="N36" s="19">
        <f>'Blytheville P&amp;L'!N36+'Forrest City P&amp;L'!N10</f>
        <v>3000</v>
      </c>
      <c r="O36" s="19">
        <f>'Blytheville P&amp;L'!O36+'Forrest City P&amp;L'!O10</f>
        <v>3000</v>
      </c>
      <c r="P36" s="19">
        <f>'Blytheville P&amp;L'!P36+'Forrest City P&amp;L'!P10</f>
        <v>3000</v>
      </c>
      <c r="Q36" s="19">
        <f>'Blytheville P&amp;L'!Q36+'Forrest City P&amp;L'!Q10</f>
        <v>3000</v>
      </c>
      <c r="R36" s="19">
        <f>'Blytheville P&amp;L'!R36+'Forrest City P&amp;L'!R10</f>
        <v>3000</v>
      </c>
      <c r="S36" s="19">
        <f>'Blytheville P&amp;L'!S36+'Forrest City P&amp;L'!S10</f>
        <v>3000</v>
      </c>
      <c r="U36" s="7">
        <f t="shared" si="8"/>
        <v>4827.71</v>
      </c>
      <c r="V36" s="7">
        <f t="shared" si="7"/>
        <v>18327.71</v>
      </c>
      <c r="W36" s="7">
        <f t="shared" si="9"/>
        <v>32239</v>
      </c>
    </row>
    <row r="37" spans="1:23" ht="15" customHeight="1" x14ac:dyDescent="0.2">
      <c r="A37" s="6" t="s">
        <v>53</v>
      </c>
      <c r="B37" s="7">
        <v>520</v>
      </c>
      <c r="C37" s="7">
        <v>1200</v>
      </c>
      <c r="D37" s="7">
        <v>1995</v>
      </c>
      <c r="E37" s="7">
        <v>700</v>
      </c>
      <c r="F37" s="7">
        <v>0</v>
      </c>
      <c r="G37" s="7">
        <v>0</v>
      </c>
      <c r="H37" s="7">
        <f>'Blytheville P&amp;L'!H37+'Forrest City P&amp;L'!H18</f>
        <v>0</v>
      </c>
      <c r="I37" s="19">
        <f>'Blytheville P&amp;L'!I37+'Forrest City P&amp;L'!I18</f>
        <v>272.22222222222223</v>
      </c>
      <c r="J37" s="19">
        <f>'Blytheville P&amp;L'!J37+'Forrest City P&amp;L'!J18</f>
        <v>279.62962962962962</v>
      </c>
      <c r="K37" s="19">
        <f>'Blytheville P&amp;L'!K37+'Forrest City P&amp;L'!K18</f>
        <v>289.50617283950618</v>
      </c>
      <c r="L37" s="19">
        <f>'Blytheville P&amp;L'!L37+'Forrest City P&amp;L'!L18</f>
        <v>280.45267489711932</v>
      </c>
      <c r="M37" s="19">
        <f>'Blytheville P&amp;L'!M37+'Forrest City P&amp;L'!M18</f>
        <v>283.19615912208502</v>
      </c>
      <c r="N37" s="19">
        <f>'Blytheville P&amp;L'!N37+'Forrest City P&amp;L'!N18</f>
        <v>284.38500228623684</v>
      </c>
      <c r="O37" s="19">
        <f>'Blytheville P&amp;L'!O37+'Forrest City P&amp;L'!O18</f>
        <v>282.67794543514708</v>
      </c>
      <c r="P37" s="19">
        <f>'Blytheville P&amp;L'!P37+'Forrest City P&amp;L'!P18</f>
        <v>283.41970228115633</v>
      </c>
      <c r="Q37" s="19">
        <f>'Blytheville P&amp;L'!Q37+'Forrest City P&amp;L'!Q18</f>
        <v>283.4942166675134</v>
      </c>
      <c r="R37" s="19">
        <f>'Blytheville P&amp;L'!R37+'Forrest City P&amp;L'!R18</f>
        <v>283.19728812793892</v>
      </c>
      <c r="S37" s="19">
        <f>'Blytheville P&amp;L'!S37+'Forrest City P&amp;L'!S18</f>
        <v>33.19728812793894</v>
      </c>
      <c r="U37" s="7">
        <f t="shared" si="8"/>
        <v>4415</v>
      </c>
      <c r="V37" s="7">
        <f t="shared" si="7"/>
        <v>5820.0068587105625</v>
      </c>
      <c r="W37" s="7">
        <f t="shared" si="9"/>
        <v>2855.3783016364937</v>
      </c>
    </row>
    <row r="38" spans="1:23" ht="15" customHeight="1" x14ac:dyDescent="0.2">
      <c r="A38" s="6" t="s">
        <v>54</v>
      </c>
      <c r="B38" s="7">
        <v>785.55</v>
      </c>
      <c r="C38" s="7">
        <v>1571.1</v>
      </c>
      <c r="D38" s="7">
        <v>785.55</v>
      </c>
      <c r="E38" s="7">
        <v>785.55</v>
      </c>
      <c r="F38" s="7">
        <v>785.55</v>
      </c>
      <c r="G38" s="7">
        <v>785.55</v>
      </c>
      <c r="H38" s="7">
        <v>785.55</v>
      </c>
      <c r="I38" s="19">
        <f>'Blytheville P&amp;L'!I38</f>
        <v>785.55</v>
      </c>
      <c r="J38" s="19">
        <f>'Blytheville P&amp;L'!J38</f>
        <v>785.55</v>
      </c>
      <c r="K38" s="19">
        <f>'Blytheville P&amp;L'!K38</f>
        <v>785.55</v>
      </c>
      <c r="L38" s="19">
        <f>'Blytheville P&amp;L'!L38</f>
        <v>785.55</v>
      </c>
      <c r="M38" s="19">
        <f>'Blytheville P&amp;L'!M38</f>
        <v>785.55</v>
      </c>
      <c r="N38" s="19">
        <f>'Blytheville P&amp;L'!N38</f>
        <v>785.55</v>
      </c>
      <c r="O38" s="19">
        <f>'Blytheville P&amp;L'!O38</f>
        <v>785.55</v>
      </c>
      <c r="P38" s="19">
        <f>'Blytheville P&amp;L'!P38</f>
        <v>785.55</v>
      </c>
      <c r="Q38" s="19">
        <f>'Blytheville P&amp;L'!Q38</f>
        <v>785.55</v>
      </c>
      <c r="R38" s="19">
        <f>'Blytheville P&amp;L'!R38</f>
        <v>785.55</v>
      </c>
      <c r="S38" s="19">
        <f>'Blytheville P&amp;L'!S38</f>
        <v>785.55</v>
      </c>
      <c r="U38" s="7">
        <f t="shared" si="8"/>
        <v>6284.4000000000005</v>
      </c>
      <c r="V38" s="7">
        <f t="shared" si="7"/>
        <v>10212.15</v>
      </c>
      <c r="W38" s="7">
        <f t="shared" si="9"/>
        <v>9426.6</v>
      </c>
    </row>
    <row r="39" spans="1:23" ht="15" customHeight="1" x14ac:dyDescent="0.2">
      <c r="A39" s="6" t="s">
        <v>55</v>
      </c>
      <c r="B39" s="7">
        <v>60.64</v>
      </c>
      <c r="C39" s="7">
        <v>60.64</v>
      </c>
      <c r="D39" s="7">
        <v>100.55</v>
      </c>
      <c r="E39" s="7">
        <v>100.55</v>
      </c>
      <c r="F39" s="7">
        <v>100.55</v>
      </c>
      <c r="G39" s="7">
        <v>424.05</v>
      </c>
      <c r="H39" s="7">
        <v>0</v>
      </c>
      <c r="I39" s="19">
        <f>'Blytheville P&amp;L'!I39</f>
        <v>101</v>
      </c>
      <c r="J39" s="19">
        <f>'Blytheville P&amp;L'!J39</f>
        <v>101</v>
      </c>
      <c r="K39" s="19">
        <f>'Blytheville P&amp;L'!K39</f>
        <v>101</v>
      </c>
      <c r="L39" s="19">
        <f>'Blytheville P&amp;L'!L39</f>
        <v>101</v>
      </c>
      <c r="M39" s="19">
        <f>'Blytheville P&amp;L'!M39</f>
        <v>101</v>
      </c>
      <c r="N39" s="19">
        <f>'Blytheville P&amp;L'!N39</f>
        <v>101</v>
      </c>
      <c r="O39" s="19">
        <f>'Blytheville P&amp;L'!O39</f>
        <v>101</v>
      </c>
      <c r="P39" s="19">
        <f>'Blytheville P&amp;L'!P39</f>
        <v>101</v>
      </c>
      <c r="Q39" s="19">
        <f>'Blytheville P&amp;L'!Q39</f>
        <v>101</v>
      </c>
      <c r="R39" s="19">
        <f>'Blytheville P&amp;L'!R39</f>
        <v>101</v>
      </c>
      <c r="S39" s="19">
        <f>'Blytheville P&amp;L'!S39</f>
        <v>101</v>
      </c>
      <c r="U39" s="7">
        <f t="shared" si="8"/>
        <v>846.98</v>
      </c>
      <c r="V39" s="7">
        <f t="shared" si="7"/>
        <v>1351.98</v>
      </c>
      <c r="W39" s="7">
        <f t="shared" si="9"/>
        <v>1111</v>
      </c>
    </row>
    <row r="40" spans="1:23" ht="15" customHeight="1" x14ac:dyDescent="0.2">
      <c r="A40" s="6" t="s">
        <v>56</v>
      </c>
      <c r="B40" s="7">
        <v>2178.69</v>
      </c>
      <c r="C40" s="7">
        <v>1236.95</v>
      </c>
      <c r="D40" s="7">
        <v>2406.7199999999998</v>
      </c>
      <c r="E40" s="7">
        <v>1548.36</v>
      </c>
      <c r="F40" s="7">
        <v>1638.52</v>
      </c>
      <c r="G40" s="7">
        <v>2462.56</v>
      </c>
      <c r="H40" s="7">
        <v>2413.58</v>
      </c>
      <c r="I40" s="19">
        <f>'Blytheville P&amp;L'!I40+'Forrest City P&amp;L'!I19</f>
        <v>2544.5966666666664</v>
      </c>
      <c r="J40" s="19">
        <f>'Blytheville P&amp;L'!J40+'Forrest City P&amp;L'!J19</f>
        <v>2607.4855555555555</v>
      </c>
      <c r="K40" s="19">
        <f>'Blytheville P&amp;L'!K40+'Forrest City P&amp;L'!K19</f>
        <v>2564.9174074074072</v>
      </c>
      <c r="L40" s="19">
        <f>'Blytheville P&amp;L'!L40+'Forrest City P&amp;L'!L19</f>
        <v>2572.3332098765432</v>
      </c>
      <c r="M40" s="19">
        <f>'Blytheville P&amp;L'!M40+'Forrest City P&amp;L'!M19</f>
        <v>2581.5787242798351</v>
      </c>
      <c r="N40" s="19">
        <f>'Blytheville P&amp;L'!N40+'Forrest City P&amp;L'!N19</f>
        <v>2572.9431138545951</v>
      </c>
      <c r="O40" s="19">
        <f>'Blytheville P&amp;L'!O40+'Forrest City P&amp;L'!O19</f>
        <v>2575.6183493369908</v>
      </c>
      <c r="P40" s="19">
        <f>'Blytheville P&amp;L'!P40+'Forrest City P&amp;L'!P19</f>
        <v>2576.7133958238073</v>
      </c>
      <c r="Q40" s="19">
        <f>'Blytheville P&amp;L'!Q40+'Forrest City P&amp;L'!Q19</f>
        <v>2575.0916196717981</v>
      </c>
      <c r="R40" s="19">
        <f>'Blytheville P&amp;L'!R40+'Forrest City P&amp;L'!R19</f>
        <v>2575.8077882775319</v>
      </c>
      <c r="S40" s="19">
        <f>'Blytheville P&amp;L'!S40+'Forrest City P&amp;L'!S19</f>
        <v>2300.8653283807607</v>
      </c>
      <c r="U40" s="7">
        <f t="shared" si="8"/>
        <v>13885.38</v>
      </c>
      <c r="V40" s="7">
        <f t="shared" si="7"/>
        <v>26756.291563786006</v>
      </c>
      <c r="W40" s="7">
        <f t="shared" si="9"/>
        <v>30461.531159131493</v>
      </c>
    </row>
    <row r="41" spans="1:23" ht="15" customHeight="1" x14ac:dyDescent="0.2">
      <c r="A41" s="6" t="s">
        <v>57</v>
      </c>
      <c r="B41" s="7">
        <v>3713.66</v>
      </c>
      <c r="C41" s="7">
        <v>4039.7</v>
      </c>
      <c r="D41" s="7">
        <v>3717.32</v>
      </c>
      <c r="E41" s="7">
        <v>4392.2299999999996</v>
      </c>
      <c r="F41" s="7">
        <v>3702.62</v>
      </c>
      <c r="G41" s="7">
        <v>4178.75</v>
      </c>
      <c r="H41" s="7">
        <v>3702.63</v>
      </c>
      <c r="I41" s="19">
        <f>'Blytheville P&amp;L'!I41+'Forrest City P&amp;L'!I20</f>
        <v>3300</v>
      </c>
      <c r="J41" s="19">
        <f>'Blytheville P&amp;L'!J41+'Forrest City P&amp;L'!J20</f>
        <v>3300</v>
      </c>
      <c r="K41" s="19">
        <f>'Blytheville P&amp;L'!K41+'Forrest City P&amp;L'!K20</f>
        <v>3300</v>
      </c>
      <c r="L41" s="19">
        <f>'Blytheville P&amp;L'!L41+'Forrest City P&amp;L'!L20</f>
        <v>3300</v>
      </c>
      <c r="M41" s="19">
        <f>'Blytheville P&amp;L'!M41+'Forrest City P&amp;L'!M20</f>
        <v>3300</v>
      </c>
      <c r="N41" s="19">
        <f>'Blytheville P&amp;L'!N41+'Forrest City P&amp;L'!N20</f>
        <v>3300</v>
      </c>
      <c r="O41" s="19">
        <f>'Blytheville P&amp;L'!O41+'Forrest City P&amp;L'!O20</f>
        <v>3300</v>
      </c>
      <c r="P41" s="19">
        <f>'Blytheville P&amp;L'!P41+'Forrest City P&amp;L'!P20</f>
        <v>3300</v>
      </c>
      <c r="Q41" s="19">
        <f>'Blytheville P&amp;L'!Q41+'Forrest City P&amp;L'!Q20</f>
        <v>3300</v>
      </c>
      <c r="R41" s="19">
        <f>'Blytheville P&amp;L'!R41+'Forrest City P&amp;L'!R20</f>
        <v>3300</v>
      </c>
      <c r="S41" s="19">
        <f>'Blytheville P&amp;L'!S41+'Forrest City P&amp;L'!S20</f>
        <v>3702.63</v>
      </c>
      <c r="U41" s="7">
        <f t="shared" si="8"/>
        <v>27446.91</v>
      </c>
      <c r="V41" s="7">
        <f t="shared" si="7"/>
        <v>43946.91</v>
      </c>
      <c r="W41" s="7">
        <f t="shared" si="9"/>
        <v>40405.26</v>
      </c>
    </row>
    <row r="42" spans="1:23" ht="15" customHeight="1" x14ac:dyDescent="0.2">
      <c r="A42" s="6" t="s">
        <v>58</v>
      </c>
      <c r="B42" s="7">
        <v>142.11000000000001</v>
      </c>
      <c r="C42" s="7">
        <v>140.93</v>
      </c>
      <c r="D42" s="7">
        <v>142.84</v>
      </c>
      <c r="E42" s="7">
        <v>150.69</v>
      </c>
      <c r="F42" s="7">
        <v>150.5</v>
      </c>
      <c r="G42" s="7">
        <v>153.52000000000001</v>
      </c>
      <c r="H42" s="7">
        <v>147.11000000000001</v>
      </c>
      <c r="I42" s="19">
        <f>'Blytheville P&amp;L'!I44</f>
        <v>153.52000000000001</v>
      </c>
      <c r="J42" s="19">
        <f>'Blytheville P&amp;L'!J44</f>
        <v>153.52000000000001</v>
      </c>
      <c r="K42" s="19">
        <f>'Blytheville P&amp;L'!K44</f>
        <v>153.52000000000001</v>
      </c>
      <c r="L42" s="19">
        <f>'Blytheville P&amp;L'!L44</f>
        <v>153.52000000000001</v>
      </c>
      <c r="M42" s="19">
        <f>'Blytheville P&amp;L'!M44</f>
        <v>153.52000000000001</v>
      </c>
      <c r="N42" s="19">
        <f>'Blytheville P&amp;L'!N44</f>
        <v>153.52000000000001</v>
      </c>
      <c r="O42" s="19">
        <f>'Blytheville P&amp;L'!O44</f>
        <v>153.52000000000001</v>
      </c>
      <c r="P42" s="19">
        <f>'Blytheville P&amp;L'!P44</f>
        <v>153.52000000000001</v>
      </c>
      <c r="Q42" s="19">
        <f>'Blytheville P&amp;L'!Q44</f>
        <v>153.52000000000001</v>
      </c>
      <c r="R42" s="19">
        <f>'Blytheville P&amp;L'!R44</f>
        <v>153.52000000000001</v>
      </c>
      <c r="S42" s="19">
        <f>'Blytheville P&amp;L'!S44</f>
        <v>147.11000000000001</v>
      </c>
      <c r="U42" s="7">
        <f t="shared" si="8"/>
        <v>1027.6999999999998</v>
      </c>
      <c r="V42" s="7">
        <f t="shared" si="7"/>
        <v>1795.2999999999997</v>
      </c>
      <c r="W42" s="7">
        <f>SUM(H42:S42)</f>
        <v>1829.42</v>
      </c>
    </row>
    <row r="43" spans="1:23" ht="15" customHeight="1" x14ac:dyDescent="0.2">
      <c r="A43" s="6" t="s">
        <v>59</v>
      </c>
      <c r="B43" s="7">
        <f>'Blytheville P&amp;L'!B45+'Forrest City P&amp;L'!B23</f>
        <v>9566.77</v>
      </c>
      <c r="C43" s="7">
        <f>'Blytheville P&amp;L'!C45+'Forrest City P&amp;L'!C23</f>
        <v>14603.77</v>
      </c>
      <c r="D43" s="7">
        <f>'Blytheville P&amp;L'!D45+'Forrest City P&amp;L'!D23</f>
        <v>10775.57</v>
      </c>
      <c r="E43" s="7">
        <f>'Blytheville P&amp;L'!E45+'Forrest City P&amp;L'!E23</f>
        <v>5707.79</v>
      </c>
      <c r="F43" s="7">
        <f>'Blytheville P&amp;L'!F45+'Forrest City P&amp;L'!F23</f>
        <v>5178.66</v>
      </c>
      <c r="G43" s="7">
        <f>'Blytheville P&amp;L'!G45+'Forrest City P&amp;L'!G23</f>
        <v>4445.78</v>
      </c>
      <c r="H43" s="7">
        <f>'Blytheville P&amp;L'!H45+'Forrest City P&amp;L'!H23</f>
        <v>7109.23</v>
      </c>
      <c r="I43" s="19">
        <f>'Blytheville P&amp;L'!I45+'Forrest City P&amp;L'!I23</f>
        <v>7500</v>
      </c>
      <c r="J43" s="19">
        <f>'Blytheville P&amp;L'!J45+'Forrest City P&amp;L'!J23</f>
        <v>7500</v>
      </c>
      <c r="K43" s="19">
        <f>'Blytheville P&amp;L'!K45+'Forrest City P&amp;L'!K23</f>
        <v>7500</v>
      </c>
      <c r="L43" s="19">
        <f>'Blytheville P&amp;L'!L45+'Forrest City P&amp;L'!L23</f>
        <v>7500</v>
      </c>
      <c r="M43" s="19">
        <f>'Blytheville P&amp;L'!M45+'Forrest City P&amp;L'!M23</f>
        <v>7500</v>
      </c>
      <c r="N43" s="19">
        <f>'Blytheville P&amp;L'!N45+'Forrest City P&amp;L'!N23</f>
        <v>7500</v>
      </c>
      <c r="O43" s="19">
        <f>'Blytheville P&amp;L'!O45+'Forrest City P&amp;L'!O23</f>
        <v>7500</v>
      </c>
      <c r="P43" s="19">
        <f>'Blytheville P&amp;L'!P45+'Forrest City P&amp;L'!P23</f>
        <v>7500</v>
      </c>
      <c r="Q43" s="19">
        <f>'Blytheville P&amp;L'!Q45+'Forrest City P&amp;L'!Q23</f>
        <v>7500</v>
      </c>
      <c r="R43" s="19">
        <f>'Blytheville P&amp;L'!R45+'Forrest City P&amp;L'!R23</f>
        <v>7500</v>
      </c>
      <c r="S43" s="19">
        <f>'Blytheville P&amp;L'!S45+'Forrest City P&amp;L'!S23</f>
        <v>7630.8899999999994</v>
      </c>
      <c r="U43" s="7">
        <f t="shared" si="8"/>
        <v>57387.569999999992</v>
      </c>
      <c r="V43" s="7">
        <f>SUM(B43:M43)</f>
        <v>94887.569999999992</v>
      </c>
      <c r="W43" s="7">
        <f t="shared" si="9"/>
        <v>89740.12</v>
      </c>
    </row>
    <row r="44" spans="1:23" ht="15" customHeight="1" x14ac:dyDescent="0.2">
      <c r="A44" s="22" t="s">
        <v>73</v>
      </c>
      <c r="B44" s="7"/>
      <c r="C44" s="7"/>
      <c r="D44" s="7"/>
      <c r="E44" s="7"/>
      <c r="F44" s="7"/>
      <c r="G44" s="7"/>
      <c r="H44" s="7"/>
      <c r="I44" s="19"/>
      <c r="J44" s="19"/>
      <c r="K44" s="19">
        <v>100000</v>
      </c>
      <c r="L44" s="19"/>
      <c r="M44" s="19"/>
      <c r="N44" s="19"/>
      <c r="O44" s="19"/>
      <c r="P44" s="19"/>
      <c r="Q44" s="19"/>
      <c r="R44" s="19"/>
      <c r="S44" s="19"/>
      <c r="U44" s="7">
        <f t="shared" si="8"/>
        <v>0</v>
      </c>
      <c r="V44" s="7">
        <f>SUM(B44:M44)</f>
        <v>100000</v>
      </c>
      <c r="W44" s="7">
        <f t="shared" si="9"/>
        <v>100000</v>
      </c>
    </row>
    <row r="45" spans="1:23" ht="15" customHeight="1" x14ac:dyDescent="0.2">
      <c r="A45" s="2" t="s">
        <v>60</v>
      </c>
      <c r="B45" s="5">
        <f>SUM(B9:B44)</f>
        <v>67092.890000000014</v>
      </c>
      <c r="C45" s="5">
        <f>SUM(C9:C43)</f>
        <v>76641.099999999991</v>
      </c>
      <c r="D45" s="5">
        <f>SUM(D9:D43)</f>
        <v>78460.540000000008</v>
      </c>
      <c r="E45" s="5">
        <f>SUM(E9:E43)</f>
        <v>77143.62999999999</v>
      </c>
      <c r="F45" s="5">
        <f>SUM(F9:F43)</f>
        <v>68232.020000000019</v>
      </c>
      <c r="G45" s="5">
        <f>SUM(G9:G43)</f>
        <v>62988.18</v>
      </c>
      <c r="H45" s="5">
        <f>SUM(H9:H43)</f>
        <v>69955.180000000008</v>
      </c>
      <c r="I45" s="5">
        <f>SUM(I9:I43)</f>
        <v>70968.013688877705</v>
      </c>
      <c r="J45" s="5">
        <f>SUM(J9:J43)</f>
        <v>71657.881096281315</v>
      </c>
      <c r="K45" s="5">
        <f>SUM(K9:K44)</f>
        <v>172847.55097282093</v>
      </c>
      <c r="L45" s="5">
        <f>SUM(L9:L43)</f>
        <v>73331.148585985866</v>
      </c>
      <c r="M45" s="5">
        <f>SUM(M9:M43)</f>
        <v>71952.193551688688</v>
      </c>
      <c r="N45" s="5">
        <f>SUM(N9:N43)</f>
        <v>72450.297703491029</v>
      </c>
      <c r="O45" s="5">
        <f>SUM(O9:O43)</f>
        <v>72573.435502603214</v>
      </c>
      <c r="P45" s="5">
        <f>SUM(P9:P43)</f>
        <v>72243.086697031365</v>
      </c>
      <c r="Q45" s="5">
        <f>SUM(Q9:Q43)</f>
        <v>72228.939967701066</v>
      </c>
      <c r="R45" s="5">
        <f>SUM(R9:R43)</f>
        <v>72588.487389104353</v>
      </c>
      <c r="S45" s="5">
        <f>SUM(S9:S43)</f>
        <v>76852.48539853339</v>
      </c>
      <c r="U45" s="5">
        <f>SUM(U9:U43)</f>
        <v>500513.54000000004</v>
      </c>
      <c r="V45" s="5">
        <f>SUM(V9:V44)</f>
        <v>961270.32789565448</v>
      </c>
      <c r="W45" s="5">
        <f>SUM(W9:W44)</f>
        <v>969648.70055411907</v>
      </c>
    </row>
    <row r="46" spans="1:23" ht="15" customHeight="1" x14ac:dyDescent="0.2">
      <c r="A46" s="2" t="s">
        <v>74</v>
      </c>
      <c r="B46" s="5">
        <f>B7-B45</f>
        <v>75696.84</v>
      </c>
      <c r="C46" s="5">
        <f>C7-C45</f>
        <v>86429.980000000025</v>
      </c>
      <c r="D46" s="5">
        <f>D7-D45</f>
        <v>118522.02999999997</v>
      </c>
      <c r="E46" s="5">
        <f>E7-E45</f>
        <v>100629.23000000003</v>
      </c>
      <c r="F46" s="5">
        <f>F7-F45</f>
        <v>122354.45999999999</v>
      </c>
      <c r="G46" s="5">
        <f>G7-G45</f>
        <v>122675.4</v>
      </c>
      <c r="H46" s="5">
        <f>H7-H45</f>
        <v>100090.11999999998</v>
      </c>
      <c r="I46" s="5">
        <f>I7-I45</f>
        <v>127873.02186667784</v>
      </c>
      <c r="J46" s="5">
        <f>J7-J45</f>
        <v>134055.68890371869</v>
      </c>
      <c r="K46" s="5">
        <f>K7-K45</f>
        <v>41370.754459277901</v>
      </c>
      <c r="L46" s="5">
        <f>L7-L45</f>
        <v>144259.67310125689</v>
      </c>
      <c r="M46" s="5">
        <f>M7-M45</f>
        <v>153221.89017944984</v>
      </c>
      <c r="N46" s="5">
        <f>N7-N45</f>
        <v>162877.43924666903</v>
      </c>
      <c r="O46" s="5">
        <f>O7-O45</f>
        <v>163790.77862024389</v>
      </c>
      <c r="P46" s="5">
        <f>P7-P45</f>
        <v>171045.5915710172</v>
      </c>
      <c r="Q46" s="5">
        <f>Q7-Q45</f>
        <v>172097.93647931755</v>
      </c>
      <c r="R46" s="5">
        <f>R7-R45</f>
        <v>171738.10222353376</v>
      </c>
      <c r="S46" s="5">
        <f>S7-S45</f>
        <v>167104.27615866676</v>
      </c>
      <c r="U46" s="5">
        <f>U7-U45</f>
        <v>726398.06</v>
      </c>
      <c r="V46" s="5">
        <f>V7-V45</f>
        <v>1327179.0885103815</v>
      </c>
      <c r="W46" s="5">
        <f>W7-W45</f>
        <v>1709525.2728098296</v>
      </c>
    </row>
    <row r="47" spans="1:23" ht="15" customHeight="1" x14ac:dyDescent="0.2">
      <c r="W47" s="21"/>
    </row>
    <row r="48" spans="1:23" ht="15" customHeight="1" x14ac:dyDescent="0.2">
      <c r="W48" s="21"/>
    </row>
    <row r="49" spans="2:19" ht="1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</sheetData>
  <pageMargins left="0.7" right="0.7" top="0.75" bottom="0.75" header="0.3" footer="0.3"/>
  <pageSetup scale="19" fitToHeight="0" orientation="portrait" r:id="rId1"/>
  <headerFooter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4285-BDCB-2847-9A9D-7FF5A699BA3D}">
  <sheetPr>
    <tabColor theme="9" tint="0.79998168889431442"/>
    <pageSetUpPr fitToPage="1"/>
  </sheetPr>
  <dimension ref="A1:W50"/>
  <sheetViews>
    <sheetView topLeftCell="A5" workbookViewId="0">
      <pane xSplit="1" topLeftCell="Q1" activePane="topRight" state="frozen"/>
      <selection pane="topRight" activeCell="I17" sqref="I17:S17"/>
    </sheetView>
  </sheetViews>
  <sheetFormatPr baseColWidth="10" defaultColWidth="8.83203125" defaultRowHeight="15" customHeight="1" x14ac:dyDescent="0.2"/>
  <cols>
    <col min="1" max="1" width="61.1640625" customWidth="1"/>
    <col min="2" max="19" width="20" customWidth="1"/>
    <col min="20" max="20" width="8.83203125" customWidth="1"/>
    <col min="21" max="21" width="12.33203125" customWidth="1"/>
    <col min="22" max="22" width="15" customWidth="1"/>
    <col min="23" max="23" width="15.1640625" customWidth="1"/>
  </cols>
  <sheetData>
    <row r="1" spans="1:23" ht="24" customHeight="1" x14ac:dyDescent="0.3">
      <c r="A1" s="1" t="s">
        <v>0</v>
      </c>
      <c r="B1" s="8" t="s">
        <v>61</v>
      </c>
      <c r="C1" s="8" t="s">
        <v>61</v>
      </c>
      <c r="D1" s="8" t="s">
        <v>61</v>
      </c>
      <c r="E1" s="8" t="s">
        <v>61</v>
      </c>
      <c r="F1" s="8" t="s">
        <v>61</v>
      </c>
      <c r="G1" s="8" t="s">
        <v>61</v>
      </c>
      <c r="H1" s="8" t="s">
        <v>61</v>
      </c>
      <c r="I1" s="8" t="s">
        <v>62</v>
      </c>
      <c r="J1" s="8" t="s">
        <v>62</v>
      </c>
      <c r="K1" s="8" t="s">
        <v>62</v>
      </c>
      <c r="L1" s="8" t="s">
        <v>62</v>
      </c>
      <c r="M1" s="8" t="s">
        <v>62</v>
      </c>
      <c r="N1" s="8" t="s">
        <v>62</v>
      </c>
      <c r="O1" s="8" t="s">
        <v>62</v>
      </c>
      <c r="P1" s="8" t="s">
        <v>62</v>
      </c>
      <c r="Q1" s="8" t="s">
        <v>62</v>
      </c>
      <c r="R1" s="8" t="s">
        <v>62</v>
      </c>
      <c r="S1" s="8" t="s">
        <v>62</v>
      </c>
    </row>
    <row r="2" spans="1:23" ht="15" customHeight="1" x14ac:dyDescent="0.2">
      <c r="A2" s="2" t="s">
        <v>63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8" t="s">
        <v>70</v>
      </c>
      <c r="U2" s="4" t="s">
        <v>19</v>
      </c>
      <c r="V2" s="4" t="s">
        <v>20</v>
      </c>
      <c r="W2" s="4" t="s">
        <v>21</v>
      </c>
    </row>
    <row r="3" spans="1:23" ht="15" customHeight="1" x14ac:dyDescent="0.2">
      <c r="A3" s="2" t="s">
        <v>22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U3" s="5"/>
      <c r="V3" s="5"/>
      <c r="W3" s="5"/>
    </row>
    <row r="4" spans="1:23" ht="15" customHeight="1" x14ac:dyDescent="0.2">
      <c r="A4" s="6" t="s">
        <v>23</v>
      </c>
      <c r="B4" s="11">
        <v>73525.27</v>
      </c>
      <c r="C4" s="11">
        <v>93505.77</v>
      </c>
      <c r="D4" s="11">
        <v>118116.99</v>
      </c>
      <c r="E4" s="11">
        <v>117892.94</v>
      </c>
      <c r="F4" s="11">
        <v>113361.71</v>
      </c>
      <c r="G4" s="11">
        <v>118466</v>
      </c>
      <c r="H4" s="11">
        <v>106602.34</v>
      </c>
      <c r="I4" s="7">
        <v>128000</v>
      </c>
      <c r="J4" s="7">
        <v>130000</v>
      </c>
      <c r="K4" s="7">
        <v>135000</v>
      </c>
      <c r="L4" s="7">
        <v>135000</v>
      </c>
      <c r="M4" s="7">
        <v>140000</v>
      </c>
      <c r="N4" s="7">
        <v>150000</v>
      </c>
      <c r="O4" s="7">
        <v>150000</v>
      </c>
      <c r="P4" s="7">
        <v>155000</v>
      </c>
      <c r="Q4" s="7">
        <v>155000</v>
      </c>
      <c r="R4" s="7">
        <v>155000</v>
      </c>
      <c r="S4" s="7">
        <v>155000</v>
      </c>
      <c r="U4" s="7">
        <f>SUM(B4:H4)</f>
        <v>741471.02</v>
      </c>
      <c r="V4" s="7">
        <f>SUM(B4:M4)</f>
        <v>1409471.02</v>
      </c>
      <c r="W4" s="7">
        <f>SUM(H4:S4)</f>
        <v>1694602.3399999999</v>
      </c>
    </row>
    <row r="5" spans="1:23" ht="15" customHeight="1" x14ac:dyDescent="0.2">
      <c r="A5" s="6" t="s">
        <v>24</v>
      </c>
      <c r="B5" s="11">
        <v>300.45999999999998</v>
      </c>
      <c r="C5" s="11">
        <v>163.31</v>
      </c>
      <c r="D5" s="11">
        <v>276.58</v>
      </c>
      <c r="E5" s="11">
        <v>516.91999999999996</v>
      </c>
      <c r="F5" s="11">
        <v>431.77</v>
      </c>
      <c r="G5" s="11">
        <v>467.52</v>
      </c>
      <c r="H5" s="11">
        <v>423.96</v>
      </c>
      <c r="I5" s="7">
        <v>457.12</v>
      </c>
      <c r="J5" s="7">
        <v>465.57</v>
      </c>
      <c r="K5" s="7">
        <v>464.92</v>
      </c>
      <c r="L5" s="7">
        <v>462.53666666666663</v>
      </c>
      <c r="M5" s="7">
        <v>464.34222222222223</v>
      </c>
      <c r="N5" s="7">
        <v>463.93296296296296</v>
      </c>
      <c r="O5" s="7">
        <v>463.60395061728389</v>
      </c>
      <c r="P5" s="7">
        <v>463.95971193415642</v>
      </c>
      <c r="Q5" s="7">
        <v>463.83220850480109</v>
      </c>
      <c r="R5" s="7">
        <v>463.79862368541376</v>
      </c>
      <c r="S5" s="7">
        <v>439.76155720014077</v>
      </c>
      <c r="U5" s="7">
        <f>SUM(B5:H5)</f>
        <v>2580.52</v>
      </c>
      <c r="V5" s="7">
        <f t="shared" ref="V5:V45" si="0">SUM(B5:M5)</f>
        <v>4895.0088888888895</v>
      </c>
      <c r="W5" s="7">
        <f>SUM(H5:S5)</f>
        <v>5497.3379037936475</v>
      </c>
    </row>
    <row r="6" spans="1:23" ht="15" customHeight="1" x14ac:dyDescent="0.2">
      <c r="A6" s="2" t="s">
        <v>25</v>
      </c>
      <c r="B6" s="10">
        <f t="shared" ref="B6:R6" si="1">SUM(B4:B5)</f>
        <v>73825.73000000001</v>
      </c>
      <c r="C6" s="10">
        <f t="shared" si="1"/>
        <v>93669.08</v>
      </c>
      <c r="D6" s="10">
        <f t="shared" si="1"/>
        <v>118393.57</v>
      </c>
      <c r="E6" s="10">
        <f t="shared" si="1"/>
        <v>118409.86</v>
      </c>
      <c r="F6" s="10">
        <f t="shared" si="1"/>
        <v>113793.48000000001</v>
      </c>
      <c r="G6" s="10">
        <f t="shared" si="1"/>
        <v>118933.52</v>
      </c>
      <c r="H6" s="10">
        <f t="shared" si="1"/>
        <v>107026.3</v>
      </c>
      <c r="I6" s="5">
        <f t="shared" si="1"/>
        <v>128457.12</v>
      </c>
      <c r="J6" s="5">
        <f t="shared" si="1"/>
        <v>130465.57</v>
      </c>
      <c r="K6" s="5">
        <f t="shared" si="1"/>
        <v>135464.92000000001</v>
      </c>
      <c r="L6" s="5">
        <f t="shared" si="1"/>
        <v>135462.53666666665</v>
      </c>
      <c r="M6" s="5">
        <f t="shared" si="1"/>
        <v>140464.34222222221</v>
      </c>
      <c r="N6" s="5">
        <f t="shared" si="1"/>
        <v>150463.93296296295</v>
      </c>
      <c r="O6" s="5">
        <f t="shared" si="1"/>
        <v>150463.60395061728</v>
      </c>
      <c r="P6" s="5">
        <f t="shared" si="1"/>
        <v>155463.95971193415</v>
      </c>
      <c r="Q6" s="5">
        <f t="shared" si="1"/>
        <v>155463.83220850481</v>
      </c>
      <c r="R6" s="5">
        <f t="shared" si="1"/>
        <v>155463.7986236854</v>
      </c>
      <c r="S6" s="5">
        <f t="shared" ref="S6:U6" si="2">SUM(S4:S5)</f>
        <v>155439.76155720014</v>
      </c>
      <c r="U6" s="5">
        <f t="shared" si="2"/>
        <v>744051.54</v>
      </c>
      <c r="V6" s="5">
        <f t="shared" ref="V6" si="3">SUM(V4:V5)</f>
        <v>1414366.0288888889</v>
      </c>
      <c r="W6" s="5">
        <f>SUM(W4:W5)</f>
        <v>1700099.6779037935</v>
      </c>
    </row>
    <row r="7" spans="1:23" ht="15" customHeight="1" x14ac:dyDescent="0.2">
      <c r="A7" s="2" t="s">
        <v>26</v>
      </c>
      <c r="B7" s="10">
        <f t="shared" ref="B7:R7" si="4">B6</f>
        <v>73825.73000000001</v>
      </c>
      <c r="C7" s="10">
        <f t="shared" si="4"/>
        <v>93669.08</v>
      </c>
      <c r="D7" s="10">
        <f t="shared" si="4"/>
        <v>118393.57</v>
      </c>
      <c r="E7" s="10">
        <f t="shared" si="4"/>
        <v>118409.86</v>
      </c>
      <c r="F7" s="10">
        <f t="shared" si="4"/>
        <v>113793.48000000001</v>
      </c>
      <c r="G7" s="10">
        <f t="shared" si="4"/>
        <v>118933.52</v>
      </c>
      <c r="H7" s="10">
        <f t="shared" si="4"/>
        <v>107026.3</v>
      </c>
      <c r="I7" s="5">
        <f t="shared" si="4"/>
        <v>128457.12</v>
      </c>
      <c r="J7" s="5">
        <f t="shared" si="4"/>
        <v>130465.57</v>
      </c>
      <c r="K7" s="5">
        <f t="shared" si="4"/>
        <v>135464.92000000001</v>
      </c>
      <c r="L7" s="5">
        <f t="shared" si="4"/>
        <v>135462.53666666665</v>
      </c>
      <c r="M7" s="5">
        <f t="shared" si="4"/>
        <v>140464.34222222221</v>
      </c>
      <c r="N7" s="5">
        <f t="shared" si="4"/>
        <v>150463.93296296295</v>
      </c>
      <c r="O7" s="5">
        <f t="shared" si="4"/>
        <v>150463.60395061728</v>
      </c>
      <c r="P7" s="5">
        <f t="shared" si="4"/>
        <v>155463.95971193415</v>
      </c>
      <c r="Q7" s="5">
        <f t="shared" si="4"/>
        <v>155463.83220850481</v>
      </c>
      <c r="R7" s="5">
        <f t="shared" si="4"/>
        <v>155463.7986236854</v>
      </c>
      <c r="S7" s="5">
        <f t="shared" ref="S7:U7" si="5">S6</f>
        <v>155439.76155720014</v>
      </c>
      <c r="U7" s="5">
        <f t="shared" si="5"/>
        <v>744051.54</v>
      </c>
      <c r="V7" s="5">
        <f t="shared" ref="V7:W7" si="6">V6</f>
        <v>1414366.0288888889</v>
      </c>
      <c r="W7" s="5">
        <f t="shared" si="6"/>
        <v>1700099.6779037935</v>
      </c>
    </row>
    <row r="8" spans="1:23" ht="15" customHeight="1" x14ac:dyDescent="0.2">
      <c r="A8" s="2" t="s">
        <v>27</v>
      </c>
      <c r="B8" s="10"/>
      <c r="C8" s="10"/>
      <c r="D8" s="10"/>
      <c r="E8" s="10"/>
      <c r="F8" s="10"/>
      <c r="G8" s="10"/>
      <c r="H8" s="10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U8" s="5"/>
      <c r="V8" s="5"/>
      <c r="W8" s="5"/>
    </row>
    <row r="9" spans="1:23" ht="15" customHeight="1" x14ac:dyDescent="0.2">
      <c r="A9" s="6" t="s">
        <v>28</v>
      </c>
      <c r="B9" s="11">
        <v>0</v>
      </c>
      <c r="C9" s="11">
        <v>1539</v>
      </c>
      <c r="D9" s="11">
        <v>513.1</v>
      </c>
      <c r="E9" s="11">
        <v>513</v>
      </c>
      <c r="F9" s="11">
        <v>0</v>
      </c>
      <c r="G9" s="11">
        <v>513</v>
      </c>
      <c r="H9" s="11">
        <v>513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513</v>
      </c>
      <c r="U9" s="7">
        <f>SUM(B9:H9)</f>
        <v>3591.1</v>
      </c>
      <c r="V9" s="7">
        <f t="shared" si="0"/>
        <v>3591.1</v>
      </c>
      <c r="W9" s="7">
        <f>SUM(H9:S9)</f>
        <v>1026</v>
      </c>
    </row>
    <row r="10" spans="1:23" ht="15" customHeight="1" x14ac:dyDescent="0.2">
      <c r="A10" s="6" t="s">
        <v>29</v>
      </c>
      <c r="B10" s="11">
        <v>0</v>
      </c>
      <c r="C10" s="11">
        <v>10</v>
      </c>
      <c r="D10" s="11">
        <v>10</v>
      </c>
      <c r="E10" s="11">
        <v>10</v>
      </c>
      <c r="F10" s="11">
        <v>40</v>
      </c>
      <c r="G10" s="11">
        <v>20</v>
      </c>
      <c r="H10" s="11">
        <v>0</v>
      </c>
      <c r="I10" s="7">
        <v>27.777777777777775</v>
      </c>
      <c r="J10" s="7">
        <v>23.703703703703706</v>
      </c>
      <c r="K10" s="7">
        <v>24.938271604938269</v>
      </c>
      <c r="L10" s="7">
        <v>25.473251028806583</v>
      </c>
      <c r="M10" s="7">
        <v>24.705075445816185</v>
      </c>
      <c r="N10" s="7">
        <v>25.038866026520346</v>
      </c>
      <c r="O10" s="7">
        <v>25.072397500381037</v>
      </c>
      <c r="P10" s="7">
        <v>24.938779657572525</v>
      </c>
      <c r="Q10" s="7">
        <v>25.016681061491305</v>
      </c>
      <c r="R10" s="7">
        <v>25.009286073148289</v>
      </c>
      <c r="S10" s="7">
        <v>13.330849520454763</v>
      </c>
      <c r="U10" s="7">
        <f>SUM(B10:H10)</f>
        <v>90</v>
      </c>
      <c r="V10" s="7">
        <f t="shared" si="0"/>
        <v>216.59807956104251</v>
      </c>
      <c r="W10" s="7">
        <f>SUM(H10:S10)</f>
        <v>265.00493940061079</v>
      </c>
    </row>
    <row r="11" spans="1:23" ht="15" customHeight="1" x14ac:dyDescent="0.2">
      <c r="A11" s="6" t="s">
        <v>30</v>
      </c>
      <c r="B11" s="11">
        <v>0</v>
      </c>
      <c r="C11" s="11">
        <v>50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U11" s="7">
        <f t="shared" ref="U11:U23" si="7">SUM(B11:H11)</f>
        <v>50</v>
      </c>
      <c r="V11" s="7">
        <f t="shared" si="0"/>
        <v>50</v>
      </c>
      <c r="W11" s="7">
        <f t="shared" ref="W11:W23" si="8">SUM(H11:S11)</f>
        <v>0</v>
      </c>
    </row>
    <row r="12" spans="1:23" ht="15" customHeight="1" x14ac:dyDescent="0.2">
      <c r="A12" s="6" t="s">
        <v>72</v>
      </c>
      <c r="B12" s="11">
        <v>0</v>
      </c>
      <c r="C12" s="11">
        <v>0</v>
      </c>
      <c r="D12" s="11">
        <v>0</v>
      </c>
      <c r="E12" s="11">
        <v>500</v>
      </c>
      <c r="F12" s="11">
        <v>0</v>
      </c>
      <c r="G12" s="11">
        <v>2.5</v>
      </c>
      <c r="H12" s="11">
        <v>0</v>
      </c>
      <c r="I12" s="7">
        <v>250</v>
      </c>
      <c r="J12" s="7">
        <v>250</v>
      </c>
      <c r="K12" s="7">
        <v>250</v>
      </c>
      <c r="L12" s="7">
        <v>250</v>
      </c>
      <c r="M12" s="7">
        <v>250</v>
      </c>
      <c r="N12" s="7">
        <v>250</v>
      </c>
      <c r="O12" s="7">
        <v>250</v>
      </c>
      <c r="P12" s="7">
        <v>250</v>
      </c>
      <c r="Q12" s="7">
        <v>250</v>
      </c>
      <c r="R12" s="7">
        <v>250</v>
      </c>
      <c r="S12" s="17">
        <v>888</v>
      </c>
      <c r="U12" s="7">
        <f t="shared" si="7"/>
        <v>502.5</v>
      </c>
      <c r="V12" s="7">
        <f t="shared" si="0"/>
        <v>1752.5</v>
      </c>
      <c r="W12" s="7">
        <f t="shared" si="8"/>
        <v>3388</v>
      </c>
    </row>
    <row r="13" spans="1:23" ht="15" customHeight="1" x14ac:dyDescent="0.2">
      <c r="A13" s="6" t="s">
        <v>31</v>
      </c>
      <c r="B13" s="11">
        <v>375</v>
      </c>
      <c r="C13" s="11">
        <v>250</v>
      </c>
      <c r="D13" s="11">
        <v>817.34</v>
      </c>
      <c r="E13" s="11">
        <v>375</v>
      </c>
      <c r="F13" s="11">
        <v>894.52</v>
      </c>
      <c r="G13" s="11">
        <v>0</v>
      </c>
      <c r="H13" s="11">
        <v>888</v>
      </c>
      <c r="I13" s="7">
        <v>500</v>
      </c>
      <c r="J13" s="7">
        <v>500</v>
      </c>
      <c r="K13" s="7">
        <v>500</v>
      </c>
      <c r="L13" s="7">
        <v>500</v>
      </c>
      <c r="M13" s="7">
        <v>500</v>
      </c>
      <c r="N13" s="7">
        <v>500</v>
      </c>
      <c r="O13" s="7">
        <v>500</v>
      </c>
      <c r="P13" s="7">
        <v>500</v>
      </c>
      <c r="Q13" s="7">
        <v>500</v>
      </c>
      <c r="R13" s="7">
        <v>500</v>
      </c>
      <c r="S13" s="7">
        <v>500</v>
      </c>
      <c r="U13" s="7">
        <f t="shared" si="7"/>
        <v>3599.86</v>
      </c>
      <c r="V13" s="7">
        <f t="shared" si="0"/>
        <v>6099.8600000000006</v>
      </c>
      <c r="W13" s="7">
        <f t="shared" si="8"/>
        <v>6388</v>
      </c>
    </row>
    <row r="14" spans="1:23" ht="15" customHeight="1" x14ac:dyDescent="0.2">
      <c r="A14" s="6" t="s">
        <v>33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7">
        <v>1500</v>
      </c>
      <c r="J14" s="7">
        <v>1500</v>
      </c>
      <c r="K14" s="7">
        <v>1500</v>
      </c>
      <c r="L14" s="7">
        <v>1500</v>
      </c>
      <c r="M14" s="7">
        <v>1500</v>
      </c>
      <c r="N14" s="7">
        <v>1500</v>
      </c>
      <c r="O14" s="7">
        <v>1500</v>
      </c>
      <c r="P14" s="7">
        <v>1500</v>
      </c>
      <c r="Q14" s="7">
        <v>1500</v>
      </c>
      <c r="R14" s="7">
        <v>1500</v>
      </c>
      <c r="S14" s="7">
        <v>1500</v>
      </c>
      <c r="U14" s="7">
        <f t="shared" si="7"/>
        <v>0</v>
      </c>
      <c r="V14" s="7">
        <f t="shared" si="0"/>
        <v>7500</v>
      </c>
      <c r="W14" s="7">
        <f t="shared" si="8"/>
        <v>16500</v>
      </c>
    </row>
    <row r="15" spans="1:23" ht="15" customHeight="1" x14ac:dyDescent="0.2">
      <c r="A15" s="6" t="s">
        <v>34</v>
      </c>
      <c r="B15" s="11">
        <v>0</v>
      </c>
      <c r="C15" s="11">
        <v>0</v>
      </c>
      <c r="D15" s="11">
        <v>0</v>
      </c>
      <c r="E15" s="11">
        <v>550</v>
      </c>
      <c r="F15" s="11">
        <v>0</v>
      </c>
      <c r="G15" s="11">
        <v>0</v>
      </c>
      <c r="H15" s="11">
        <v>0</v>
      </c>
      <c r="I15" s="7">
        <v>100</v>
      </c>
      <c r="J15" s="7">
        <v>100</v>
      </c>
      <c r="K15" s="7">
        <v>100</v>
      </c>
      <c r="L15" s="7">
        <v>100</v>
      </c>
      <c r="M15" s="7">
        <v>100</v>
      </c>
      <c r="N15" s="7">
        <v>100</v>
      </c>
      <c r="O15" s="7">
        <v>100</v>
      </c>
      <c r="P15" s="7">
        <v>100</v>
      </c>
      <c r="Q15" s="7">
        <v>100</v>
      </c>
      <c r="R15" s="7">
        <v>100</v>
      </c>
      <c r="S15" s="7">
        <v>100</v>
      </c>
      <c r="U15" s="7">
        <f t="shared" si="7"/>
        <v>550</v>
      </c>
      <c r="V15" s="7">
        <f t="shared" si="0"/>
        <v>1050</v>
      </c>
      <c r="W15" s="7">
        <f t="shared" si="8"/>
        <v>1100</v>
      </c>
    </row>
    <row r="16" spans="1:23" ht="15" customHeight="1" x14ac:dyDescent="0.2">
      <c r="A16" s="6" t="s">
        <v>35</v>
      </c>
      <c r="B16" s="11">
        <v>0</v>
      </c>
      <c r="C16" s="11">
        <v>0</v>
      </c>
      <c r="D16" s="11">
        <v>0</v>
      </c>
      <c r="E16" s="11">
        <v>0</v>
      </c>
      <c r="F16" s="11">
        <v>702.96</v>
      </c>
      <c r="G16" s="11">
        <v>0</v>
      </c>
      <c r="H16" s="11">
        <v>0</v>
      </c>
      <c r="I16" s="7">
        <v>330</v>
      </c>
      <c r="J16" s="7">
        <v>330</v>
      </c>
      <c r="K16" s="7">
        <v>330</v>
      </c>
      <c r="L16" s="7">
        <v>330</v>
      </c>
      <c r="M16" s="7">
        <v>330</v>
      </c>
      <c r="N16" s="7">
        <v>330</v>
      </c>
      <c r="O16" s="7">
        <v>330</v>
      </c>
      <c r="P16" s="7">
        <v>330</v>
      </c>
      <c r="Q16" s="7">
        <v>330</v>
      </c>
      <c r="R16" s="7">
        <v>330</v>
      </c>
      <c r="S16" s="7">
        <v>330</v>
      </c>
      <c r="U16" s="7">
        <f t="shared" si="7"/>
        <v>702.96</v>
      </c>
      <c r="V16" s="7">
        <f t="shared" si="0"/>
        <v>2352.96</v>
      </c>
      <c r="W16" s="7">
        <f t="shared" si="8"/>
        <v>3630</v>
      </c>
    </row>
    <row r="17" spans="1:23" ht="15" customHeight="1" x14ac:dyDescent="0.2">
      <c r="A17" s="6" t="s">
        <v>64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7">
        <v>750</v>
      </c>
      <c r="J17" s="7">
        <v>750</v>
      </c>
      <c r="K17" s="7">
        <v>750</v>
      </c>
      <c r="L17" s="7">
        <v>750</v>
      </c>
      <c r="M17" s="7">
        <v>750</v>
      </c>
      <c r="N17" s="7">
        <v>750</v>
      </c>
      <c r="O17" s="7">
        <v>750</v>
      </c>
      <c r="P17" s="7">
        <v>750</v>
      </c>
      <c r="Q17" s="7">
        <v>750</v>
      </c>
      <c r="R17" s="7">
        <v>750</v>
      </c>
      <c r="S17" s="7">
        <v>750</v>
      </c>
      <c r="U17" s="7">
        <f t="shared" si="7"/>
        <v>0</v>
      </c>
      <c r="V17" s="7">
        <f t="shared" si="0"/>
        <v>3750</v>
      </c>
      <c r="W17" s="7">
        <f t="shared" si="8"/>
        <v>8250</v>
      </c>
    </row>
    <row r="18" spans="1:23" ht="15" customHeight="1" x14ac:dyDescent="0.2">
      <c r="A18" s="6" t="s">
        <v>36</v>
      </c>
      <c r="B18" s="11">
        <v>10155.56</v>
      </c>
      <c r="C18" s="11">
        <v>10155.56</v>
      </c>
      <c r="D18" s="11">
        <v>10155.56</v>
      </c>
      <c r="E18" s="11">
        <v>10155.56</v>
      </c>
      <c r="F18" s="11">
        <v>10155.56</v>
      </c>
      <c r="G18" s="11">
        <v>10155.56</v>
      </c>
      <c r="H18" s="11">
        <v>10155.56</v>
      </c>
      <c r="I18" s="7">
        <v>10155.559999994401</v>
      </c>
      <c r="J18" s="7">
        <v>10155.5599999925</v>
      </c>
      <c r="K18" s="7">
        <v>10155.559999990701</v>
      </c>
      <c r="L18" s="7">
        <v>10155.5599999888</v>
      </c>
      <c r="M18" s="7">
        <v>10155.559999986999</v>
      </c>
      <c r="N18" s="7">
        <v>10155.5599999851</v>
      </c>
      <c r="O18" s="7">
        <v>10155.559999983199</v>
      </c>
      <c r="P18" s="7">
        <v>10155.5599999814</v>
      </c>
      <c r="Q18" s="7">
        <v>10155.559999979499</v>
      </c>
      <c r="R18" s="7">
        <v>10155.5599999776</v>
      </c>
      <c r="S18" s="17">
        <v>10155.5599999758</v>
      </c>
      <c r="U18" s="7">
        <f t="shared" si="7"/>
        <v>71088.92</v>
      </c>
      <c r="V18" s="7">
        <f t="shared" si="0"/>
        <v>121866.71999995339</v>
      </c>
      <c r="W18" s="7">
        <f t="shared" si="8"/>
        <v>121866.719999836</v>
      </c>
    </row>
    <row r="19" spans="1:23" ht="15" customHeight="1" x14ac:dyDescent="0.2">
      <c r="A19" s="6" t="s">
        <v>37</v>
      </c>
      <c r="B19" s="11">
        <v>0</v>
      </c>
      <c r="C19" s="11">
        <v>0</v>
      </c>
      <c r="D19" s="11">
        <v>2250</v>
      </c>
      <c r="E19" s="11">
        <v>826</v>
      </c>
      <c r="F19" s="11">
        <v>2420</v>
      </c>
      <c r="G19" s="11">
        <v>2485</v>
      </c>
      <c r="H19" s="11">
        <v>1500</v>
      </c>
      <c r="I19" s="7">
        <v>1500</v>
      </c>
      <c r="J19" s="7">
        <v>1500</v>
      </c>
      <c r="K19" s="7">
        <v>1500</v>
      </c>
      <c r="L19" s="7">
        <v>1500</v>
      </c>
      <c r="M19" s="7">
        <v>1500</v>
      </c>
      <c r="N19" s="7">
        <v>1500</v>
      </c>
      <c r="O19" s="7">
        <v>1500</v>
      </c>
      <c r="P19" s="7">
        <v>1500</v>
      </c>
      <c r="Q19" s="7">
        <v>1500</v>
      </c>
      <c r="R19" s="7">
        <v>1500</v>
      </c>
      <c r="S19" s="7">
        <v>1500</v>
      </c>
      <c r="U19" s="7">
        <f t="shared" si="7"/>
        <v>9481</v>
      </c>
      <c r="V19" s="7">
        <f t="shared" si="0"/>
        <v>16981</v>
      </c>
      <c r="W19" s="7">
        <f t="shared" si="8"/>
        <v>18000</v>
      </c>
    </row>
    <row r="20" spans="1:23" ht="15" customHeight="1" x14ac:dyDescent="0.2">
      <c r="A20" s="6" t="s">
        <v>39</v>
      </c>
      <c r="B20" s="11">
        <v>1332.75</v>
      </c>
      <c r="C20" s="11">
        <v>492.51</v>
      </c>
      <c r="D20" s="11">
        <v>598.80999999999995</v>
      </c>
      <c r="E20" s="11">
        <v>846.66</v>
      </c>
      <c r="F20" s="11">
        <v>394.53</v>
      </c>
      <c r="G20" s="11">
        <v>362.87</v>
      </c>
      <c r="H20" s="11">
        <v>191.11</v>
      </c>
      <c r="I20" s="7">
        <v>430.69555555555559</v>
      </c>
      <c r="J20" s="7">
        <v>442.7507407407407</v>
      </c>
      <c r="K20" s="7">
        <v>469.37765432098763</v>
      </c>
      <c r="L20" s="7">
        <v>447.60798353909462</v>
      </c>
      <c r="M20" s="7">
        <v>453.24545953360769</v>
      </c>
      <c r="N20" s="7">
        <v>456.74369913122996</v>
      </c>
      <c r="O20" s="7">
        <v>452.53238073464411</v>
      </c>
      <c r="P20" s="7">
        <v>454.1738464664939</v>
      </c>
      <c r="Q20" s="7">
        <v>454.48330877745599</v>
      </c>
      <c r="R20" s="7">
        <v>453.72984532619802</v>
      </c>
      <c r="S20" s="17">
        <v>282.21936882927736</v>
      </c>
      <c r="U20" s="7">
        <f t="shared" si="7"/>
        <v>4219.2399999999989</v>
      </c>
      <c r="V20" s="7">
        <f t="shared" si="0"/>
        <v>6462.9173936899861</v>
      </c>
      <c r="W20" s="7">
        <f t="shared" si="8"/>
        <v>4988.6698429552862</v>
      </c>
    </row>
    <row r="21" spans="1:23" ht="15" customHeight="1" x14ac:dyDescent="0.2">
      <c r="A21" s="6" t="s">
        <v>40</v>
      </c>
      <c r="B21" s="11">
        <v>423.44</v>
      </c>
      <c r="C21" s="11">
        <v>382.75</v>
      </c>
      <c r="D21" s="11">
        <v>362.96</v>
      </c>
      <c r="E21" s="11">
        <v>571.63</v>
      </c>
      <c r="F21" s="11">
        <v>356.84</v>
      </c>
      <c r="G21" s="11">
        <v>313.3</v>
      </c>
      <c r="H21" s="11">
        <v>503.9</v>
      </c>
      <c r="I21" s="7">
        <v>361.35444444444443</v>
      </c>
      <c r="J21" s="7">
        <v>362.8592592592592</v>
      </c>
      <c r="K21" s="7">
        <v>379.37901234567903</v>
      </c>
      <c r="L21" s="7">
        <v>367.86423868312755</v>
      </c>
      <c r="M21" s="7">
        <v>370.03417009602191</v>
      </c>
      <c r="N21" s="7">
        <v>372.42580704160952</v>
      </c>
      <c r="O21" s="7">
        <v>370.10807194025301</v>
      </c>
      <c r="P21" s="7">
        <v>370.85601635929481</v>
      </c>
      <c r="Q21" s="7">
        <v>371.12996511371909</v>
      </c>
      <c r="R21" s="7">
        <v>370.69801780442225</v>
      </c>
      <c r="S21" s="17">
        <v>415.92373411159468</v>
      </c>
      <c r="U21" s="7">
        <f t="shared" si="7"/>
        <v>2914.8200000000006</v>
      </c>
      <c r="V21" s="7">
        <f t="shared" si="0"/>
        <v>4756.3111248285322</v>
      </c>
      <c r="W21" s="7">
        <f t="shared" si="8"/>
        <v>4616.5327371994254</v>
      </c>
    </row>
    <row r="22" spans="1:23" ht="15" customHeight="1" x14ac:dyDescent="0.2">
      <c r="A22" s="6" t="s">
        <v>41</v>
      </c>
      <c r="B22" s="11">
        <v>163</v>
      </c>
      <c r="C22" s="11">
        <v>302</v>
      </c>
      <c r="D22" s="11">
        <v>127</v>
      </c>
      <c r="E22" s="11">
        <v>121</v>
      </c>
      <c r="F22" s="11">
        <v>127</v>
      </c>
      <c r="G22" s="11">
        <v>115</v>
      </c>
      <c r="H22" s="11">
        <v>115</v>
      </c>
      <c r="I22" s="7">
        <v>115</v>
      </c>
      <c r="J22" s="7">
        <v>115</v>
      </c>
      <c r="K22" s="7">
        <v>115</v>
      </c>
      <c r="L22" s="7">
        <v>115</v>
      </c>
      <c r="M22" s="7">
        <v>115</v>
      </c>
      <c r="N22" s="7">
        <v>115</v>
      </c>
      <c r="O22" s="7">
        <v>115</v>
      </c>
      <c r="P22" s="7">
        <v>115</v>
      </c>
      <c r="Q22" s="7">
        <v>115</v>
      </c>
      <c r="R22" s="7">
        <v>115</v>
      </c>
      <c r="S22" s="17">
        <v>115</v>
      </c>
      <c r="U22" s="7">
        <f t="shared" si="7"/>
        <v>1070</v>
      </c>
      <c r="V22" s="7">
        <f t="shared" si="0"/>
        <v>1645</v>
      </c>
      <c r="W22" s="7">
        <f t="shared" si="8"/>
        <v>1380</v>
      </c>
    </row>
    <row r="23" spans="1:23" ht="15" customHeight="1" x14ac:dyDescent="0.2">
      <c r="A23" s="6" t="s">
        <v>44</v>
      </c>
      <c r="B23" s="11">
        <v>242</v>
      </c>
      <c r="C23" s="11">
        <v>1670</v>
      </c>
      <c r="D23" s="11">
        <v>260</v>
      </c>
      <c r="E23" s="11">
        <v>344</v>
      </c>
      <c r="F23" s="11">
        <v>169</v>
      </c>
      <c r="G23" s="11">
        <v>175</v>
      </c>
      <c r="H23" s="11">
        <v>938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938</v>
      </c>
      <c r="U23" s="7">
        <f t="shared" si="7"/>
        <v>3798</v>
      </c>
      <c r="V23" s="7">
        <f t="shared" si="0"/>
        <v>3798</v>
      </c>
      <c r="W23" s="7">
        <f t="shared" si="8"/>
        <v>1876</v>
      </c>
    </row>
    <row r="24" spans="1:23" ht="15" customHeight="1" x14ac:dyDescent="0.2">
      <c r="A24" s="12" t="s">
        <v>65</v>
      </c>
      <c r="B24" s="13"/>
      <c r="C24" s="13"/>
      <c r="D24" s="13"/>
      <c r="E24" s="13"/>
      <c r="F24" s="13"/>
      <c r="G24" s="13"/>
      <c r="H24" s="13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U24" s="14"/>
      <c r="V24" s="14"/>
      <c r="W24" s="14"/>
    </row>
    <row r="25" spans="1:23" ht="15" customHeight="1" x14ac:dyDescent="0.2">
      <c r="A25" s="15" t="s">
        <v>42</v>
      </c>
      <c r="B25" s="11">
        <v>730.46</v>
      </c>
      <c r="C25" s="11">
        <v>540</v>
      </c>
      <c r="D25" s="11">
        <v>540</v>
      </c>
      <c r="E25" s="11">
        <v>675</v>
      </c>
      <c r="F25" s="11">
        <v>540</v>
      </c>
      <c r="G25" s="11">
        <v>540</v>
      </c>
      <c r="H25" s="11">
        <v>672.5</v>
      </c>
      <c r="I25" s="7">
        <v>539.88599999999997</v>
      </c>
      <c r="J25" s="7">
        <v>539.88599999999997</v>
      </c>
      <c r="K25" s="7">
        <v>539.88599999999997</v>
      </c>
      <c r="L25" s="7">
        <v>539.88599999999997</v>
      </c>
      <c r="M25" s="7">
        <v>539.88599999999997</v>
      </c>
      <c r="N25" s="7">
        <v>539.88599999999997</v>
      </c>
      <c r="O25" s="7">
        <v>539.88599999999997</v>
      </c>
      <c r="P25" s="7">
        <v>539.88599999999997</v>
      </c>
      <c r="Q25" s="7">
        <v>539.88599999999997</v>
      </c>
      <c r="R25" s="7">
        <v>539.88599999999997</v>
      </c>
      <c r="S25" s="17">
        <v>675.15375000000006</v>
      </c>
      <c r="U25" s="7">
        <f>SUM(B25:H25)</f>
        <v>4237.96</v>
      </c>
      <c r="V25" s="7">
        <f t="shared" si="0"/>
        <v>6937.3900000000012</v>
      </c>
      <c r="W25" s="7">
        <f>SUM(H25:S25)</f>
        <v>6746.513750000001</v>
      </c>
    </row>
    <row r="26" spans="1:23" ht="15" customHeight="1" x14ac:dyDescent="0.2">
      <c r="A26" s="15" t="s">
        <v>43</v>
      </c>
      <c r="B26" s="11">
        <v>557.6</v>
      </c>
      <c r="C26" s="11">
        <v>575.28</v>
      </c>
      <c r="D26" s="11">
        <v>603.24</v>
      </c>
      <c r="E26" s="11">
        <v>564.32000000000005</v>
      </c>
      <c r="F26" s="11">
        <v>416.16</v>
      </c>
      <c r="G26" s="11">
        <v>416.16</v>
      </c>
      <c r="H26" s="11">
        <v>499.08</v>
      </c>
      <c r="I26" s="7">
        <v>415.96280000000002</v>
      </c>
      <c r="J26" s="7">
        <v>415.96280000000002</v>
      </c>
      <c r="K26" s="7">
        <v>415.96280000000002</v>
      </c>
      <c r="L26" s="7">
        <v>415.96280000000002</v>
      </c>
      <c r="M26" s="7">
        <v>415.96280000000002</v>
      </c>
      <c r="N26" s="7">
        <v>415.96280000000002</v>
      </c>
      <c r="O26" s="7">
        <v>415.96280000000002</v>
      </c>
      <c r="P26" s="7">
        <v>415.96280000000002</v>
      </c>
      <c r="Q26" s="7">
        <v>415.96280000000002</v>
      </c>
      <c r="R26" s="7">
        <v>415.96280000000002</v>
      </c>
      <c r="S26" s="17">
        <v>520.18174999999997</v>
      </c>
      <c r="U26" s="7">
        <f t="shared" ref="U26:U28" si="9">SUM(B26:H26)</f>
        <v>3631.8399999999997</v>
      </c>
      <c r="V26" s="7">
        <f t="shared" si="0"/>
        <v>5711.6540000000005</v>
      </c>
      <c r="W26" s="7">
        <f t="shared" ref="W26:W28" si="10">SUM(H26:S26)</f>
        <v>5178.8897500000012</v>
      </c>
    </row>
    <row r="27" spans="1:23" ht="15" customHeight="1" x14ac:dyDescent="0.2">
      <c r="A27" s="15" t="s">
        <v>45</v>
      </c>
      <c r="B27" s="11">
        <v>722.4</v>
      </c>
      <c r="C27" s="11">
        <v>1238.4000000000001</v>
      </c>
      <c r="D27" s="11">
        <v>825.6</v>
      </c>
      <c r="E27" s="11">
        <v>1032</v>
      </c>
      <c r="F27" s="11">
        <v>653.6</v>
      </c>
      <c r="G27" s="11">
        <v>653.6</v>
      </c>
      <c r="H27" s="11">
        <v>636.4</v>
      </c>
      <c r="I27" s="7">
        <v>653.78599999999994</v>
      </c>
      <c r="J27" s="7">
        <v>653.78599999999994</v>
      </c>
      <c r="K27" s="7">
        <v>653.78599999999994</v>
      </c>
      <c r="L27" s="7">
        <v>653.78599999999994</v>
      </c>
      <c r="M27" s="7">
        <v>653.78599999999994</v>
      </c>
      <c r="N27" s="7">
        <v>653.78599999999994</v>
      </c>
      <c r="O27" s="7">
        <v>653.78599999999994</v>
      </c>
      <c r="P27" s="7">
        <v>653.78599999999994</v>
      </c>
      <c r="Q27" s="7">
        <v>653.78599999999994</v>
      </c>
      <c r="R27" s="7">
        <v>653.78600000000006</v>
      </c>
      <c r="S27" s="17">
        <v>817.59124999999995</v>
      </c>
      <c r="U27" s="7">
        <f t="shared" si="9"/>
        <v>5762</v>
      </c>
      <c r="V27" s="7">
        <f t="shared" si="0"/>
        <v>9030.93</v>
      </c>
      <c r="W27" s="7">
        <f t="shared" si="10"/>
        <v>7991.8512499999997</v>
      </c>
    </row>
    <row r="28" spans="1:23" ht="15" customHeight="1" x14ac:dyDescent="0.2">
      <c r="A28" s="15" t="s">
        <v>46</v>
      </c>
      <c r="B28" s="11">
        <v>5609</v>
      </c>
      <c r="C28" s="11">
        <v>4487.2</v>
      </c>
      <c r="D28" s="11">
        <v>4487.2</v>
      </c>
      <c r="E28" s="11">
        <v>5609</v>
      </c>
      <c r="F28" s="11">
        <v>4556</v>
      </c>
      <c r="G28" s="11">
        <v>4556</v>
      </c>
      <c r="H28" s="11">
        <v>5697.5</v>
      </c>
      <c r="I28" s="7">
        <v>4556</v>
      </c>
      <c r="J28" s="7">
        <v>4556</v>
      </c>
      <c r="K28" s="7">
        <v>4556</v>
      </c>
      <c r="L28" s="7">
        <v>4556</v>
      </c>
      <c r="M28" s="7">
        <v>4556</v>
      </c>
      <c r="N28" s="7">
        <v>4556</v>
      </c>
      <c r="O28" s="7">
        <v>4556</v>
      </c>
      <c r="P28" s="7">
        <v>4556</v>
      </c>
      <c r="Q28" s="7">
        <v>4556</v>
      </c>
      <c r="R28" s="7">
        <v>4556</v>
      </c>
      <c r="S28" s="17">
        <v>5697.5</v>
      </c>
      <c r="U28" s="7">
        <f t="shared" si="9"/>
        <v>35001.9</v>
      </c>
      <c r="V28" s="7">
        <f t="shared" si="0"/>
        <v>57781.9</v>
      </c>
      <c r="W28" s="7">
        <f t="shared" si="10"/>
        <v>56955</v>
      </c>
    </row>
    <row r="29" spans="1:23" ht="15" customHeight="1" x14ac:dyDescent="0.2">
      <c r="A29" s="12" t="s">
        <v>66</v>
      </c>
      <c r="B29" s="13">
        <f t="shared" ref="B29:R29" si="11">SUM(B25:B28)</f>
        <v>7619.46</v>
      </c>
      <c r="C29" s="13">
        <f t="shared" si="11"/>
        <v>6840.88</v>
      </c>
      <c r="D29" s="13">
        <f t="shared" si="11"/>
        <v>6456.04</v>
      </c>
      <c r="E29" s="13">
        <f t="shared" si="11"/>
        <v>7880.32</v>
      </c>
      <c r="F29" s="13">
        <f t="shared" si="11"/>
        <v>6165.76</v>
      </c>
      <c r="G29" s="13">
        <f t="shared" si="11"/>
        <v>6165.76</v>
      </c>
      <c r="H29" s="13">
        <f t="shared" si="11"/>
        <v>7505.48</v>
      </c>
      <c r="I29" s="14">
        <f t="shared" si="11"/>
        <v>6165.6347999999998</v>
      </c>
      <c r="J29" s="14">
        <f t="shared" si="11"/>
        <v>6165.6347999999998</v>
      </c>
      <c r="K29" s="14">
        <f t="shared" si="11"/>
        <v>6165.6347999999998</v>
      </c>
      <c r="L29" s="14">
        <f t="shared" si="11"/>
        <v>6165.6347999999998</v>
      </c>
      <c r="M29" s="14">
        <f t="shared" si="11"/>
        <v>6165.6347999999998</v>
      </c>
      <c r="N29" s="14">
        <f t="shared" si="11"/>
        <v>6165.6347999999998</v>
      </c>
      <c r="O29" s="14">
        <f t="shared" si="11"/>
        <v>6165.6347999999998</v>
      </c>
      <c r="P29" s="14">
        <f t="shared" si="11"/>
        <v>6165.6347999999998</v>
      </c>
      <c r="Q29" s="14">
        <f t="shared" si="11"/>
        <v>6165.6347999999998</v>
      </c>
      <c r="R29" s="14">
        <f t="shared" si="11"/>
        <v>6165.6347999999998</v>
      </c>
      <c r="S29" s="14">
        <f t="shared" ref="S29:W29" si="12">SUM(S25:S28)</f>
        <v>7710.4267500000005</v>
      </c>
      <c r="U29" s="14">
        <f t="shared" si="12"/>
        <v>48633.7</v>
      </c>
      <c r="V29" s="14">
        <f t="shared" si="12"/>
        <v>79461.874000000011</v>
      </c>
      <c r="W29" s="14">
        <f t="shared" si="12"/>
        <v>76872.254749999993</v>
      </c>
    </row>
    <row r="30" spans="1:23" ht="15" customHeight="1" x14ac:dyDescent="0.2">
      <c r="A30" s="6" t="s">
        <v>71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45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17">
        <v>307.5</v>
      </c>
      <c r="U30" s="7">
        <f>SUM(B30:H30)</f>
        <v>45</v>
      </c>
      <c r="V30" s="7">
        <f t="shared" ref="V30" si="13">SUM(B30:M30)</f>
        <v>45</v>
      </c>
      <c r="W30" s="7">
        <f>SUM(H30:S30)</f>
        <v>352.5</v>
      </c>
    </row>
    <row r="31" spans="1:23" ht="15" customHeight="1" x14ac:dyDescent="0.2">
      <c r="A31" s="6" t="s">
        <v>47</v>
      </c>
      <c r="B31" s="11">
        <v>530.4</v>
      </c>
      <c r="C31" s="11">
        <v>1060.8</v>
      </c>
      <c r="D31" s="11">
        <v>530.4</v>
      </c>
      <c r="E31" s="11">
        <v>972.41</v>
      </c>
      <c r="F31" s="11">
        <v>0</v>
      </c>
      <c r="G31" s="11">
        <v>530.4</v>
      </c>
      <c r="H31" s="11">
        <v>530.4</v>
      </c>
      <c r="I31" s="7">
        <v>850</v>
      </c>
      <c r="J31" s="7">
        <v>850</v>
      </c>
      <c r="K31" s="7">
        <v>850</v>
      </c>
      <c r="L31" s="7">
        <v>850</v>
      </c>
      <c r="M31" s="7">
        <v>850</v>
      </c>
      <c r="N31" s="7">
        <v>850</v>
      </c>
      <c r="O31" s="7">
        <v>850</v>
      </c>
      <c r="P31" s="7">
        <v>850</v>
      </c>
      <c r="Q31" s="7">
        <v>850</v>
      </c>
      <c r="R31" s="7">
        <v>850</v>
      </c>
      <c r="S31" s="17">
        <v>530.4</v>
      </c>
      <c r="U31" s="7">
        <f t="shared" ref="U31:U41" si="14">SUM(B31:H31)</f>
        <v>4154.8099999999995</v>
      </c>
      <c r="V31" s="7">
        <f t="shared" si="0"/>
        <v>8404.81</v>
      </c>
      <c r="W31" s="7">
        <f t="shared" ref="W31:W41" si="15">SUM(H31:S31)</f>
        <v>9560.7999999999993</v>
      </c>
    </row>
    <row r="32" spans="1:23" ht="15" customHeight="1" x14ac:dyDescent="0.2">
      <c r="A32" s="6" t="s">
        <v>48</v>
      </c>
      <c r="B32" s="11">
        <v>0</v>
      </c>
      <c r="C32" s="11">
        <v>169.5</v>
      </c>
      <c r="D32" s="11">
        <v>5174.54</v>
      </c>
      <c r="E32" s="11">
        <v>625</v>
      </c>
      <c r="F32" s="11">
        <v>603.04999999999995</v>
      </c>
      <c r="G32" s="11">
        <v>0</v>
      </c>
      <c r="H32" s="11">
        <v>388</v>
      </c>
      <c r="I32" s="7">
        <v>850</v>
      </c>
      <c r="J32" s="7">
        <v>850</v>
      </c>
      <c r="K32" s="7">
        <v>850</v>
      </c>
      <c r="L32" s="7">
        <v>850</v>
      </c>
      <c r="M32" s="7">
        <v>850</v>
      </c>
      <c r="N32" s="7">
        <v>850</v>
      </c>
      <c r="O32" s="7">
        <v>850</v>
      </c>
      <c r="P32" s="7">
        <v>850</v>
      </c>
      <c r="Q32" s="7">
        <v>850</v>
      </c>
      <c r="R32" s="7">
        <v>850</v>
      </c>
      <c r="S32" s="17">
        <v>388</v>
      </c>
      <c r="U32" s="7">
        <f t="shared" si="14"/>
        <v>6960.09</v>
      </c>
      <c r="V32" s="7">
        <f t="shared" si="0"/>
        <v>11210.09</v>
      </c>
      <c r="W32" s="7">
        <f t="shared" si="15"/>
        <v>9276</v>
      </c>
    </row>
    <row r="33" spans="1:23" ht="15" customHeight="1" x14ac:dyDescent="0.2">
      <c r="A33" s="6" t="s">
        <v>49</v>
      </c>
      <c r="B33" s="11">
        <v>0</v>
      </c>
      <c r="C33" s="11">
        <v>278</v>
      </c>
      <c r="D33" s="11">
        <v>175</v>
      </c>
      <c r="E33" s="11">
        <v>75</v>
      </c>
      <c r="F33" s="11">
        <v>50</v>
      </c>
      <c r="G33" s="11">
        <v>0</v>
      </c>
      <c r="H33" s="11">
        <v>295</v>
      </c>
      <c r="I33" s="7">
        <v>30.555555555555554</v>
      </c>
      <c r="J33" s="7">
        <v>24.074074074074073</v>
      </c>
      <c r="K33" s="7">
        <v>32.098765432098766</v>
      </c>
      <c r="L33" s="7">
        <v>28.909465020576128</v>
      </c>
      <c r="M33" s="7">
        <v>28.360768175582987</v>
      </c>
      <c r="N33" s="7">
        <v>29.789666209419295</v>
      </c>
      <c r="O33" s="7">
        <v>29.019966468526139</v>
      </c>
      <c r="P33" s="7">
        <v>29.056800284509475</v>
      </c>
      <c r="Q33" s="7">
        <v>29.288810987484968</v>
      </c>
      <c r="R33" s="7">
        <v>29.121859246840195</v>
      </c>
      <c r="S33" s="17">
        <v>155.93391364234222</v>
      </c>
      <c r="U33" s="7">
        <f t="shared" si="14"/>
        <v>873</v>
      </c>
      <c r="V33" s="7">
        <f t="shared" si="0"/>
        <v>1016.9986282578874</v>
      </c>
      <c r="W33" s="7">
        <f t="shared" si="15"/>
        <v>741.20964509700991</v>
      </c>
    </row>
    <row r="34" spans="1:23" ht="15" customHeight="1" x14ac:dyDescent="0.2">
      <c r="A34" s="6" t="s">
        <v>50</v>
      </c>
      <c r="B34" s="11">
        <v>0</v>
      </c>
      <c r="C34" s="11">
        <v>302.29000000000002</v>
      </c>
      <c r="D34" s="11">
        <v>238</v>
      </c>
      <c r="E34" s="11">
        <v>4835</v>
      </c>
      <c r="F34" s="11">
        <v>3100</v>
      </c>
      <c r="G34" s="11">
        <v>3100</v>
      </c>
      <c r="H34" s="11">
        <v>3203.74</v>
      </c>
      <c r="I34" s="7">
        <v>3100</v>
      </c>
      <c r="J34" s="7">
        <v>3100</v>
      </c>
      <c r="K34" s="7">
        <v>3100</v>
      </c>
      <c r="L34" s="7">
        <v>3100</v>
      </c>
      <c r="M34" s="7">
        <v>3100</v>
      </c>
      <c r="N34" s="7">
        <v>3100</v>
      </c>
      <c r="O34" s="7">
        <v>3100</v>
      </c>
      <c r="P34" s="7">
        <v>3100</v>
      </c>
      <c r="Q34" s="7">
        <v>3100</v>
      </c>
      <c r="R34" s="7">
        <v>3100</v>
      </c>
      <c r="S34" s="17">
        <v>3203.74</v>
      </c>
      <c r="U34" s="7">
        <f t="shared" si="14"/>
        <v>14779.03</v>
      </c>
      <c r="V34" s="7">
        <f t="shared" si="0"/>
        <v>30279.03</v>
      </c>
      <c r="W34" s="7">
        <f t="shared" si="15"/>
        <v>37407.479999999996</v>
      </c>
    </row>
    <row r="35" spans="1:23" ht="15" customHeight="1" x14ac:dyDescent="0.2">
      <c r="A35" s="6" t="s">
        <v>51</v>
      </c>
      <c r="B35" s="11">
        <v>0</v>
      </c>
      <c r="C35" s="11">
        <v>0</v>
      </c>
      <c r="D35" s="11">
        <v>0</v>
      </c>
      <c r="E35" s="11">
        <v>0</v>
      </c>
      <c r="F35" s="11">
        <v>700</v>
      </c>
      <c r="G35" s="11">
        <v>0</v>
      </c>
      <c r="H35" s="11">
        <v>0</v>
      </c>
      <c r="I35" s="7">
        <v>0</v>
      </c>
      <c r="J35" s="7">
        <v>0</v>
      </c>
      <c r="K35" s="7">
        <v>0</v>
      </c>
      <c r="L35" s="7">
        <v>1000</v>
      </c>
      <c r="M35" s="7">
        <v>0</v>
      </c>
      <c r="N35" s="7">
        <v>233.333333333333</v>
      </c>
      <c r="O35" s="7">
        <v>233.333333333333</v>
      </c>
      <c r="P35" s="7">
        <v>233.333333333333</v>
      </c>
      <c r="Q35" s="7">
        <v>233.333333333333</v>
      </c>
      <c r="R35" s="7">
        <v>233.333333333333</v>
      </c>
      <c r="S35" s="7">
        <v>233.333333333333</v>
      </c>
      <c r="U35" s="7">
        <f t="shared" si="14"/>
        <v>700</v>
      </c>
      <c r="V35" s="7">
        <f t="shared" si="0"/>
        <v>1700</v>
      </c>
      <c r="W35" s="7">
        <f t="shared" si="15"/>
        <v>2399.9999999999982</v>
      </c>
    </row>
    <row r="36" spans="1:23" ht="15" customHeight="1" x14ac:dyDescent="0.2">
      <c r="A36" s="6" t="s">
        <v>52</v>
      </c>
      <c r="B36" s="11">
        <v>478.47</v>
      </c>
      <c r="C36" s="11">
        <v>1140.3499999999999</v>
      </c>
      <c r="D36" s="11">
        <v>585.66</v>
      </c>
      <c r="E36" s="11">
        <v>1273</v>
      </c>
      <c r="F36" s="11">
        <v>611.23</v>
      </c>
      <c r="G36" s="11">
        <v>0</v>
      </c>
      <c r="H36" s="11">
        <v>0</v>
      </c>
      <c r="I36" s="7">
        <v>1500</v>
      </c>
      <c r="J36" s="7">
        <v>1500</v>
      </c>
      <c r="K36" s="7">
        <v>1500</v>
      </c>
      <c r="L36" s="7">
        <v>1500</v>
      </c>
      <c r="M36" s="7">
        <v>1500</v>
      </c>
      <c r="N36" s="7">
        <v>1500</v>
      </c>
      <c r="O36" s="7">
        <v>1500</v>
      </c>
      <c r="P36" s="7">
        <v>1500</v>
      </c>
      <c r="Q36" s="7">
        <v>1500</v>
      </c>
      <c r="R36" s="7">
        <v>1500</v>
      </c>
      <c r="S36" s="7">
        <v>1500</v>
      </c>
      <c r="U36" s="7">
        <f t="shared" si="14"/>
        <v>4088.71</v>
      </c>
      <c r="V36" s="7">
        <f t="shared" si="0"/>
        <v>11588.71</v>
      </c>
      <c r="W36" s="7">
        <f>SUM(H36:S36)</f>
        <v>16500</v>
      </c>
    </row>
    <row r="37" spans="1:23" ht="15" customHeight="1" x14ac:dyDescent="0.2">
      <c r="A37" s="6" t="s">
        <v>53</v>
      </c>
      <c r="B37" s="11">
        <v>520</v>
      </c>
      <c r="C37" s="11">
        <v>1200</v>
      </c>
      <c r="D37" s="11">
        <v>1400</v>
      </c>
      <c r="E37" s="11">
        <v>200</v>
      </c>
      <c r="F37" s="11">
        <v>0</v>
      </c>
      <c r="G37" s="11">
        <v>0</v>
      </c>
      <c r="H37" s="11">
        <v>0</v>
      </c>
      <c r="I37" s="7">
        <v>22.222222222222225</v>
      </c>
      <c r="J37" s="7">
        <v>29.62962962962963</v>
      </c>
      <c r="K37" s="7">
        <v>39.506172839506171</v>
      </c>
      <c r="L37" s="7">
        <v>30.452674897119341</v>
      </c>
      <c r="M37" s="7">
        <v>33.196159122085042</v>
      </c>
      <c r="N37" s="7">
        <v>34.385002286236855</v>
      </c>
      <c r="O37" s="7">
        <v>32.67794543514708</v>
      </c>
      <c r="P37" s="7">
        <v>33.419702281156326</v>
      </c>
      <c r="Q37" s="7">
        <v>33.49421666751342</v>
      </c>
      <c r="R37" s="7">
        <v>33.19728812793894</v>
      </c>
      <c r="S37" s="7">
        <v>33.19728812793894</v>
      </c>
      <c r="U37" s="7">
        <f>SUM(B37:H37)</f>
        <v>3320</v>
      </c>
      <c r="V37" s="7">
        <f>SUM(B37:M37)</f>
        <v>3475.0068587105625</v>
      </c>
      <c r="W37" s="7">
        <f t="shared" si="15"/>
        <v>355.37830163649392</v>
      </c>
    </row>
    <row r="38" spans="1:23" ht="15" customHeight="1" x14ac:dyDescent="0.2">
      <c r="A38" s="6" t="s">
        <v>54</v>
      </c>
      <c r="B38" s="11">
        <v>785.55</v>
      </c>
      <c r="C38" s="11">
        <v>1571.1</v>
      </c>
      <c r="D38" s="11">
        <v>785.55</v>
      </c>
      <c r="E38" s="11">
        <v>785.55</v>
      </c>
      <c r="F38" s="11">
        <v>785.55</v>
      </c>
      <c r="G38" s="11">
        <v>785.55</v>
      </c>
      <c r="H38" s="11">
        <v>785.55</v>
      </c>
      <c r="I38" s="7">
        <v>785.55</v>
      </c>
      <c r="J38" s="7">
        <v>785.55</v>
      </c>
      <c r="K38" s="7">
        <v>785.55</v>
      </c>
      <c r="L38" s="7">
        <v>785.55</v>
      </c>
      <c r="M38" s="7">
        <v>785.55</v>
      </c>
      <c r="N38" s="7">
        <v>785.55</v>
      </c>
      <c r="O38" s="7">
        <v>785.55</v>
      </c>
      <c r="P38" s="7">
        <v>785.55</v>
      </c>
      <c r="Q38" s="7">
        <v>785.55</v>
      </c>
      <c r="R38" s="7">
        <v>785.55</v>
      </c>
      <c r="S38" s="17">
        <v>785.55</v>
      </c>
      <c r="U38" s="7">
        <f t="shared" si="14"/>
        <v>6284.4000000000005</v>
      </c>
      <c r="V38" s="7">
        <f t="shared" si="0"/>
        <v>10212.15</v>
      </c>
      <c r="W38" s="7">
        <f>SUM(H38:S38)</f>
        <v>9426.6</v>
      </c>
    </row>
    <row r="39" spans="1:23" ht="15" customHeight="1" x14ac:dyDescent="0.2">
      <c r="A39" s="6" t="s">
        <v>55</v>
      </c>
      <c r="B39" s="11">
        <v>60.64</v>
      </c>
      <c r="C39" s="11">
        <v>60.64</v>
      </c>
      <c r="D39" s="11">
        <v>100.55</v>
      </c>
      <c r="E39" s="11">
        <v>100.55</v>
      </c>
      <c r="F39" s="11">
        <v>100.55</v>
      </c>
      <c r="G39" s="11">
        <v>424.05</v>
      </c>
      <c r="H39" s="11">
        <v>0</v>
      </c>
      <c r="I39" s="7">
        <v>101</v>
      </c>
      <c r="J39" s="7">
        <v>101</v>
      </c>
      <c r="K39" s="7">
        <v>101</v>
      </c>
      <c r="L39" s="7">
        <v>101</v>
      </c>
      <c r="M39" s="7">
        <v>101</v>
      </c>
      <c r="N39" s="7">
        <v>101</v>
      </c>
      <c r="O39" s="7">
        <v>101</v>
      </c>
      <c r="P39" s="7">
        <v>101</v>
      </c>
      <c r="Q39" s="7">
        <v>101</v>
      </c>
      <c r="R39" s="7">
        <v>101</v>
      </c>
      <c r="S39" s="7">
        <v>101</v>
      </c>
      <c r="U39" s="7">
        <f t="shared" si="14"/>
        <v>846.98</v>
      </c>
      <c r="V39" s="7">
        <f t="shared" si="0"/>
        <v>1351.98</v>
      </c>
      <c r="W39" s="7">
        <f t="shared" si="15"/>
        <v>1111</v>
      </c>
    </row>
    <row r="40" spans="1:23" ht="15" customHeight="1" x14ac:dyDescent="0.2">
      <c r="A40" s="6" t="s">
        <v>56</v>
      </c>
      <c r="B40" s="11">
        <v>800</v>
      </c>
      <c r="C40" s="11">
        <v>506.9</v>
      </c>
      <c r="D40" s="11">
        <v>900</v>
      </c>
      <c r="E40" s="11">
        <v>1036.8900000000001</v>
      </c>
      <c r="F40" s="11">
        <v>855.93</v>
      </c>
      <c r="G40" s="11">
        <v>1235.19</v>
      </c>
      <c r="H40" s="11">
        <v>1334.12</v>
      </c>
      <c r="I40" s="7">
        <v>1044.5966666666666</v>
      </c>
      <c r="J40" s="7">
        <v>1107.4855555555555</v>
      </c>
      <c r="K40" s="7">
        <v>1064.9174074074074</v>
      </c>
      <c r="L40" s="7">
        <v>1072.3332098765432</v>
      </c>
      <c r="M40" s="7">
        <v>1081.5787242798351</v>
      </c>
      <c r="N40" s="7">
        <v>1072.9431138545954</v>
      </c>
      <c r="O40" s="7">
        <v>1075.6183493369911</v>
      </c>
      <c r="P40" s="7">
        <v>1076.7133958238071</v>
      </c>
      <c r="Q40" s="7">
        <v>1075.0916196717981</v>
      </c>
      <c r="R40" s="7">
        <v>1075.8077882775319</v>
      </c>
      <c r="S40" s="17">
        <v>1221.4053283807607</v>
      </c>
      <c r="U40" s="7">
        <f t="shared" si="14"/>
        <v>6669.03</v>
      </c>
      <c r="V40" s="7">
        <f t="shared" si="0"/>
        <v>12039.941563786007</v>
      </c>
      <c r="W40" s="7">
        <f t="shared" si="15"/>
        <v>13302.611159131493</v>
      </c>
    </row>
    <row r="41" spans="1:23" ht="15" customHeight="1" x14ac:dyDescent="0.2">
      <c r="A41" s="6" t="s">
        <v>57</v>
      </c>
      <c r="B41" s="11">
        <v>3713.66</v>
      </c>
      <c r="C41" s="11">
        <v>3717.3</v>
      </c>
      <c r="D41" s="11">
        <v>3717.32</v>
      </c>
      <c r="E41" s="11">
        <v>4241.53</v>
      </c>
      <c r="F41" s="11">
        <v>3702.62</v>
      </c>
      <c r="G41" s="11">
        <v>3868.35</v>
      </c>
      <c r="H41" s="11">
        <v>3702.63</v>
      </c>
      <c r="I41" s="7">
        <v>3000</v>
      </c>
      <c r="J41" s="7">
        <v>3000</v>
      </c>
      <c r="K41" s="7">
        <v>3000</v>
      </c>
      <c r="L41" s="7">
        <v>3000</v>
      </c>
      <c r="M41" s="7">
        <v>3000</v>
      </c>
      <c r="N41" s="7">
        <v>3000</v>
      </c>
      <c r="O41" s="7">
        <v>3000</v>
      </c>
      <c r="P41" s="7">
        <v>3000</v>
      </c>
      <c r="Q41" s="7">
        <v>3000</v>
      </c>
      <c r="R41" s="7">
        <v>3000</v>
      </c>
      <c r="S41" s="17">
        <v>3702.63</v>
      </c>
      <c r="U41" s="7">
        <f t="shared" si="14"/>
        <v>26663.41</v>
      </c>
      <c r="V41" s="7">
        <f t="shared" si="0"/>
        <v>41663.410000000003</v>
      </c>
      <c r="W41" s="7">
        <f t="shared" si="15"/>
        <v>37405.26</v>
      </c>
    </row>
    <row r="42" spans="1:23" ht="15" customHeight="1" x14ac:dyDescent="0.2">
      <c r="A42" s="12" t="s">
        <v>67</v>
      </c>
      <c r="B42" s="13"/>
      <c r="C42" s="13"/>
      <c r="D42" s="13"/>
      <c r="E42" s="13"/>
      <c r="F42" s="13"/>
      <c r="G42" s="13"/>
      <c r="H42" s="13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U42" s="14"/>
      <c r="V42" s="14"/>
      <c r="W42" s="14"/>
    </row>
    <row r="43" spans="1:23" ht="15" customHeight="1" x14ac:dyDescent="0.2">
      <c r="A43" s="15" t="s">
        <v>32</v>
      </c>
      <c r="B43" s="11">
        <v>6938.03</v>
      </c>
      <c r="C43" s="11">
        <v>5364.93</v>
      </c>
      <c r="D43" s="11">
        <v>5013.32</v>
      </c>
      <c r="E43" s="11">
        <v>4017.72</v>
      </c>
      <c r="F43" s="11">
        <v>3790.51</v>
      </c>
      <c r="G43" s="11">
        <v>532.91999999999996</v>
      </c>
      <c r="H43" s="11">
        <v>5797.03</v>
      </c>
      <c r="I43" s="7">
        <v>2367.9377777777777</v>
      </c>
      <c r="J43" s="7">
        <v>1893.747037037037</v>
      </c>
      <c r="K43" s="7">
        <v>2347.3560493827158</v>
      </c>
      <c r="L43" s="7">
        <v>2203.0136213991768</v>
      </c>
      <c r="M43" s="7">
        <v>2148.0389026063099</v>
      </c>
      <c r="N43" s="7">
        <v>2232.8028577960672</v>
      </c>
      <c r="O43" s="7">
        <v>2194.6184606005181</v>
      </c>
      <c r="P43" s="7">
        <v>2191.8200736676317</v>
      </c>
      <c r="Q43" s="7">
        <v>2206.413797354739</v>
      </c>
      <c r="R43" s="7">
        <v>2197.617443874296</v>
      </c>
      <c r="S43" s="17">
        <v>3710.1398754518373</v>
      </c>
      <c r="U43" s="7">
        <f>SUM(B43:H43)</f>
        <v>31454.46</v>
      </c>
      <c r="V43" s="7">
        <f t="shared" si="0"/>
        <v>42414.553388203021</v>
      </c>
      <c r="W43" s="7">
        <f>SUM(H43:S43)</f>
        <v>31490.535896948109</v>
      </c>
    </row>
    <row r="44" spans="1:23" ht="15" customHeight="1" x14ac:dyDescent="0.2">
      <c r="A44" s="15" t="s">
        <v>58</v>
      </c>
      <c r="B44" s="11">
        <v>142.11000000000001</v>
      </c>
      <c r="C44" s="11">
        <v>140.93</v>
      </c>
      <c r="D44" s="11">
        <v>142.84</v>
      </c>
      <c r="E44" s="11">
        <v>150.69</v>
      </c>
      <c r="F44" s="11">
        <v>150.5</v>
      </c>
      <c r="G44" s="11">
        <v>153.52000000000001</v>
      </c>
      <c r="H44" s="11">
        <v>147.11000000000001</v>
      </c>
      <c r="I44" s="7">
        <v>153.52000000000001</v>
      </c>
      <c r="J44" s="7">
        <v>153.52000000000001</v>
      </c>
      <c r="K44" s="7">
        <v>153.52000000000001</v>
      </c>
      <c r="L44" s="7">
        <v>153.52000000000001</v>
      </c>
      <c r="M44" s="7">
        <v>153.52000000000001</v>
      </c>
      <c r="N44" s="7">
        <v>153.52000000000001</v>
      </c>
      <c r="O44" s="7">
        <v>153.52000000000001</v>
      </c>
      <c r="P44" s="7">
        <v>153.52000000000001</v>
      </c>
      <c r="Q44" s="7">
        <v>153.52000000000001</v>
      </c>
      <c r="R44" s="7">
        <v>153.52000000000001</v>
      </c>
      <c r="S44" s="17">
        <v>147.11000000000001</v>
      </c>
      <c r="U44" s="7">
        <f t="shared" ref="U44:U45" si="16">SUM(B44:H44)</f>
        <v>1027.6999999999998</v>
      </c>
      <c r="V44" s="7">
        <f t="shared" si="0"/>
        <v>1795.2999999999997</v>
      </c>
      <c r="W44" s="7">
        <f t="shared" ref="W44:W45" si="17">SUM(H44:S44)</f>
        <v>1829.42</v>
      </c>
    </row>
    <row r="45" spans="1:23" ht="15" customHeight="1" x14ac:dyDescent="0.2">
      <c r="A45" s="15" t="s">
        <v>59</v>
      </c>
      <c r="B45" s="11">
        <v>4566.7700000000004</v>
      </c>
      <c r="C45" s="11">
        <v>2793.63</v>
      </c>
      <c r="D45" s="11">
        <v>476.18</v>
      </c>
      <c r="E45" s="11">
        <v>5707.79</v>
      </c>
      <c r="F45" s="11">
        <v>178.66</v>
      </c>
      <c r="G45" s="11">
        <v>4445.78</v>
      </c>
      <c r="H45" s="11">
        <v>2630.89</v>
      </c>
      <c r="I45" s="7">
        <v>2500</v>
      </c>
      <c r="J45" s="7">
        <v>2500</v>
      </c>
      <c r="K45" s="7">
        <v>2500</v>
      </c>
      <c r="L45" s="7">
        <v>2500</v>
      </c>
      <c r="M45" s="7">
        <v>2500</v>
      </c>
      <c r="N45" s="7">
        <v>2500</v>
      </c>
      <c r="O45" s="7">
        <v>2500</v>
      </c>
      <c r="P45" s="7">
        <v>2500</v>
      </c>
      <c r="Q45" s="7">
        <v>2500</v>
      </c>
      <c r="R45" s="7">
        <v>2500</v>
      </c>
      <c r="S45" s="17">
        <v>2630.89</v>
      </c>
      <c r="U45" s="7">
        <f t="shared" si="16"/>
        <v>20799.7</v>
      </c>
      <c r="V45" s="7">
        <f t="shared" si="0"/>
        <v>33299.699999999997</v>
      </c>
      <c r="W45" s="7">
        <f t="shared" si="17"/>
        <v>30261.78</v>
      </c>
    </row>
    <row r="46" spans="1:23" ht="15" customHeight="1" x14ac:dyDescent="0.2">
      <c r="A46" s="12" t="s">
        <v>68</v>
      </c>
      <c r="B46" s="13">
        <f t="shared" ref="B46:R46" si="18">SUM(B43:B45)</f>
        <v>11646.91</v>
      </c>
      <c r="C46" s="13">
        <f t="shared" si="18"/>
        <v>8299.4900000000016</v>
      </c>
      <c r="D46" s="13">
        <f t="shared" si="18"/>
        <v>5632.34</v>
      </c>
      <c r="E46" s="13">
        <f t="shared" si="18"/>
        <v>9876.2000000000007</v>
      </c>
      <c r="F46" s="13">
        <f t="shared" si="18"/>
        <v>4119.67</v>
      </c>
      <c r="G46" s="13">
        <f t="shared" si="18"/>
        <v>5132.2199999999993</v>
      </c>
      <c r="H46" s="13">
        <f t="shared" si="18"/>
        <v>8575.0299999999988</v>
      </c>
      <c r="I46" s="14">
        <f t="shared" si="18"/>
        <v>5021.4577777777777</v>
      </c>
      <c r="J46" s="14">
        <f t="shared" si="18"/>
        <v>4547.267037037037</v>
      </c>
      <c r="K46" s="14">
        <f t="shared" si="18"/>
        <v>5000.8760493827158</v>
      </c>
      <c r="L46" s="14">
        <f t="shared" si="18"/>
        <v>4856.5336213991768</v>
      </c>
      <c r="M46" s="14">
        <f t="shared" si="18"/>
        <v>4801.5589026063099</v>
      </c>
      <c r="N46" s="14">
        <f t="shared" si="18"/>
        <v>4886.3228577960672</v>
      </c>
      <c r="O46" s="14">
        <f t="shared" si="18"/>
        <v>4848.1384606005176</v>
      </c>
      <c r="P46" s="14">
        <f t="shared" si="18"/>
        <v>4845.3400736676322</v>
      </c>
      <c r="Q46" s="14">
        <f t="shared" si="18"/>
        <v>4859.933797354739</v>
      </c>
      <c r="R46" s="14">
        <f t="shared" si="18"/>
        <v>4851.137443874296</v>
      </c>
      <c r="S46" s="14">
        <f>SUM(S43:S45)</f>
        <v>6488.1398754518377</v>
      </c>
      <c r="U46" s="14">
        <f>SUM(U43:U45)</f>
        <v>53281.86</v>
      </c>
      <c r="V46" s="14">
        <f>SUM(V43:V45)</f>
        <v>77509.553388203029</v>
      </c>
      <c r="W46" s="14">
        <f>SUM(W43:W45)</f>
        <v>63581.735896948107</v>
      </c>
    </row>
    <row r="47" spans="1:23" ht="15" customHeight="1" x14ac:dyDescent="0.2">
      <c r="A47" s="2" t="s">
        <v>60</v>
      </c>
      <c r="B47" s="10">
        <f>B9+B10+B11+B12+B13+B14+B15+B16+B17+B18+B19+B20+B21+B22+B23+B29+B30+B31+B32+B33+B34+B35+B36+B37+B38+B39+B40+B41+B46</f>
        <v>38846.839999999997</v>
      </c>
      <c r="C47" s="10">
        <f t="shared" ref="C47:H47" si="19">C9+C10+C11+C12+C13+C14+C15+C16+C17+C18+C19+C20+C21+C22+C23+C29+C30+C31+C32+C33+C34+C35+C36+C37+C38+C39+C40+C41+C46</f>
        <v>39999.07</v>
      </c>
      <c r="D47" s="10">
        <f t="shared" si="19"/>
        <v>40790.17</v>
      </c>
      <c r="E47" s="10">
        <f t="shared" si="19"/>
        <v>46714.3</v>
      </c>
      <c r="F47" s="10">
        <f t="shared" si="19"/>
        <v>36054.769999999997</v>
      </c>
      <c r="G47" s="10">
        <f>G9+G10+G11+G12+G13+G14+G15+G16+G17+G18+G19+G20+G21+G22+G23+G29+G30+G31+G32+G33+G34+G35+G36+G37+G38+G39+G40+G41+G46</f>
        <v>35383.749999999993</v>
      </c>
      <c r="H47" s="10">
        <f t="shared" si="19"/>
        <v>41169.520000000004</v>
      </c>
      <c r="I47" s="5">
        <f>I9+I10+I11+I12+I13+I14+I15+I16+I17+I18+I19+I20+I21+I22+I23+I29+I30+I31+I32+I33+I34+I35+I36+I37+I38+I39+I40+I41+I46</f>
        <v>38491.404799994401</v>
      </c>
      <c r="J47" s="5">
        <f t="shared" ref="J47:R47" si="20">J9+J10+J11+J12+J13+J14+J15+J16+J17+J18+J19+J20+J21+J22+J23+J29+J30+J31+J32+J33+J34+J35+J36+J37+J38+J39+J40+J41+J46</f>
        <v>38090.514799992503</v>
      </c>
      <c r="K47" s="5">
        <f t="shared" si="20"/>
        <v>38563.838133324025</v>
      </c>
      <c r="L47" s="5">
        <f t="shared" si="20"/>
        <v>39381.919244433237</v>
      </c>
      <c r="M47" s="5">
        <f t="shared" si="20"/>
        <v>38345.424059246259</v>
      </c>
      <c r="N47" s="5">
        <f t="shared" si="20"/>
        <v>38663.72714566411</v>
      </c>
      <c r="O47" s="5">
        <f t="shared" si="20"/>
        <v>38619.245705332985</v>
      </c>
      <c r="P47" s="5">
        <f t="shared" si="20"/>
        <v>38620.576747855208</v>
      </c>
      <c r="Q47" s="5">
        <f t="shared" si="20"/>
        <v>38634.516532947033</v>
      </c>
      <c r="R47" s="5">
        <f t="shared" si="20"/>
        <v>38624.779662041299</v>
      </c>
      <c r="S47" s="5">
        <f>S9+S10+S11+S12+S13+S14+S15+S16+S17+S18+S19+S20+S21+S22+S23+S29+S30+S31+S32+S33+S34+S35+S36+S37+S38+S39+S40+S41+S46</f>
        <v>44362.290441373341</v>
      </c>
      <c r="U47" s="5">
        <f>U9+U10+U11+U12+U13+U14+U15+U16+U17+U18+U19+U20+U21+U22+U23+U29+U30+U31+U32+U33+U34+U35+U36+U37+U38+U39+U40+U41+U46</f>
        <v>278958.42</v>
      </c>
      <c r="V47" s="5">
        <f>V9+V10+V11+V12+V13+V14+V15+V16+V17+V18+V19+V20+V21+V22+V23+V29+V30+V31+V32+V33+V34+V35+V36+V37+V38+V39+V40+V41+V46</f>
        <v>471831.52103699045</v>
      </c>
      <c r="W47" s="5">
        <f>W9+W10+W11+W12+W13+W14+W15+W16+W17+W18+W19+W20+W21+W22+W23+W29+W30+W31+W32+W33+W34+W35+W36+W37+W38+W39+W40+W41+W46</f>
        <v>471567.75727220438</v>
      </c>
    </row>
    <row r="48" spans="1:23" ht="15" customHeight="1" x14ac:dyDescent="0.2">
      <c r="A48" s="2" t="s">
        <v>74</v>
      </c>
      <c r="B48" s="10">
        <f t="shared" ref="B48:R48" si="21">B7-B47</f>
        <v>34978.890000000014</v>
      </c>
      <c r="C48" s="10">
        <f t="shared" si="21"/>
        <v>53670.01</v>
      </c>
      <c r="D48" s="10">
        <f t="shared" si="21"/>
        <v>77603.400000000009</v>
      </c>
      <c r="E48" s="10">
        <f t="shared" si="21"/>
        <v>71695.56</v>
      </c>
      <c r="F48" s="10">
        <f t="shared" si="21"/>
        <v>77738.710000000021</v>
      </c>
      <c r="G48" s="10">
        <f>G7-G47</f>
        <v>83549.770000000019</v>
      </c>
      <c r="H48" s="10">
        <f t="shared" si="21"/>
        <v>65856.78</v>
      </c>
      <c r="I48" s="5">
        <f t="shared" si="21"/>
        <v>89965.715200005594</v>
      </c>
      <c r="J48" s="5">
        <f t="shared" si="21"/>
        <v>92375.055200007511</v>
      </c>
      <c r="K48" s="5">
        <f t="shared" si="21"/>
        <v>96901.081866675988</v>
      </c>
      <c r="L48" s="5">
        <f t="shared" si="21"/>
        <v>96080.617422233423</v>
      </c>
      <c r="M48" s="5">
        <f t="shared" si="21"/>
        <v>102118.91816297596</v>
      </c>
      <c r="N48" s="5">
        <f t="shared" si="21"/>
        <v>111800.20581729885</v>
      </c>
      <c r="O48" s="5">
        <f t="shared" si="21"/>
        <v>111844.3582452843</v>
      </c>
      <c r="P48" s="5">
        <f t="shared" si="21"/>
        <v>116843.38296407895</v>
      </c>
      <c r="Q48" s="5">
        <f t="shared" si="21"/>
        <v>116829.31567555778</v>
      </c>
      <c r="R48" s="5">
        <f t="shared" si="21"/>
        <v>116839.01896164411</v>
      </c>
      <c r="S48" s="5">
        <f>S7-S47</f>
        <v>111077.4711158268</v>
      </c>
      <c r="U48" s="5">
        <f>U7-U47</f>
        <v>465093.12000000005</v>
      </c>
      <c r="V48" s="5">
        <f>V7-V47</f>
        <v>942534.50785189844</v>
      </c>
      <c r="W48" s="5">
        <f>W7-W47</f>
        <v>1228531.9206315891</v>
      </c>
    </row>
    <row r="50" spans="8:8" ht="15" customHeight="1" x14ac:dyDescent="0.2">
      <c r="H50" s="16"/>
    </row>
  </sheetData>
  <phoneticPr fontId="5" type="noConversion"/>
  <pageMargins left="0.7" right="0.7" top="0.75" bottom="0.75" header="0.3" footer="0.3"/>
  <pageSetup scale="19" fitToHeight="0" orientation="portrait" r:id="rId1"/>
  <headerFooter>
    <oddHeader>&amp;L&amp;C&amp;R</oddHeader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3D78C-FD93-5A4D-806E-43C7DA56EEB9}">
  <sheetPr>
    <tabColor theme="7" tint="0.79998168889431442"/>
    <pageSetUpPr fitToPage="1"/>
  </sheetPr>
  <dimension ref="A1:W26"/>
  <sheetViews>
    <sheetView workbookViewId="0">
      <pane xSplit="1" topLeftCell="P1" activePane="topRight" state="frozen"/>
      <selection pane="topRight" activeCell="T9" sqref="T9"/>
    </sheetView>
  </sheetViews>
  <sheetFormatPr baseColWidth="10" defaultColWidth="8.83203125" defaultRowHeight="15" customHeight="1" x14ac:dyDescent="0.2"/>
  <cols>
    <col min="1" max="1" width="61.1640625" customWidth="1"/>
    <col min="2" max="19" width="20" customWidth="1"/>
    <col min="20" max="20" width="8.83203125" customWidth="1"/>
    <col min="21" max="21" width="12" customWidth="1"/>
    <col min="22" max="22" width="13.6640625" customWidth="1"/>
    <col min="23" max="23" width="15.1640625" customWidth="1"/>
  </cols>
  <sheetData>
    <row r="1" spans="1:23" ht="24" customHeight="1" x14ac:dyDescent="0.3">
      <c r="A1" s="1" t="s">
        <v>0</v>
      </c>
      <c r="B1" s="8" t="s">
        <v>61</v>
      </c>
      <c r="C1" s="8" t="s">
        <v>61</v>
      </c>
      <c r="D1" s="8" t="s">
        <v>61</v>
      </c>
      <c r="E1" s="8" t="s">
        <v>61</v>
      </c>
      <c r="F1" s="8" t="s">
        <v>61</v>
      </c>
      <c r="G1" s="8" t="s">
        <v>61</v>
      </c>
      <c r="H1" s="8" t="s">
        <v>61</v>
      </c>
      <c r="I1" s="8" t="s">
        <v>62</v>
      </c>
      <c r="J1" s="8" t="s">
        <v>62</v>
      </c>
      <c r="K1" s="8" t="s">
        <v>62</v>
      </c>
      <c r="L1" s="8" t="s">
        <v>62</v>
      </c>
      <c r="M1" s="8" t="s">
        <v>62</v>
      </c>
      <c r="N1" s="8" t="s">
        <v>62</v>
      </c>
      <c r="O1" s="8" t="s">
        <v>62</v>
      </c>
      <c r="P1" s="8" t="s">
        <v>62</v>
      </c>
      <c r="Q1" s="8" t="s">
        <v>62</v>
      </c>
      <c r="R1" s="8" t="s">
        <v>62</v>
      </c>
      <c r="S1" s="8" t="s">
        <v>62</v>
      </c>
    </row>
    <row r="2" spans="1:23" ht="15" customHeight="1" x14ac:dyDescent="0.2">
      <c r="A2" s="2" t="s">
        <v>69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8" t="s">
        <v>70</v>
      </c>
      <c r="U2" s="4" t="s">
        <v>19</v>
      </c>
      <c r="V2" s="4" t="s">
        <v>20</v>
      </c>
      <c r="W2" s="4" t="s">
        <v>21</v>
      </c>
    </row>
    <row r="3" spans="1:23" ht="15" customHeight="1" x14ac:dyDescent="0.2">
      <c r="A3" s="2" t="s">
        <v>22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U3" s="5"/>
      <c r="V3" s="5"/>
      <c r="W3" s="5"/>
    </row>
    <row r="4" spans="1:23" ht="15" customHeight="1" x14ac:dyDescent="0.2">
      <c r="A4" s="6" t="s">
        <v>23</v>
      </c>
      <c r="B4" s="11">
        <v>68964</v>
      </c>
      <c r="C4" s="11">
        <v>69402</v>
      </c>
      <c r="D4" s="11">
        <v>78589</v>
      </c>
      <c r="E4" s="11">
        <v>59363</v>
      </c>
      <c r="F4" s="11">
        <v>76793</v>
      </c>
      <c r="G4" s="11">
        <v>66730.06</v>
      </c>
      <c r="H4" s="11">
        <v>63019</v>
      </c>
      <c r="I4" s="7">
        <v>70383.915555555563</v>
      </c>
      <c r="J4" s="7">
        <v>75248</v>
      </c>
      <c r="K4" s="7">
        <v>78753.385432098803</v>
      </c>
      <c r="L4" s="7">
        <v>82128.285020576106</v>
      </c>
      <c r="M4" s="7">
        <v>84709.741508916297</v>
      </c>
      <c r="N4" s="7">
        <v>84863.803987197098</v>
      </c>
      <c r="O4" s="7">
        <v>85900.610172229804</v>
      </c>
      <c r="P4" s="7">
        <v>87824.7185561144</v>
      </c>
      <c r="Q4" s="7">
        <v>88863.044238513801</v>
      </c>
      <c r="R4" s="7">
        <v>88862.790988952707</v>
      </c>
      <c r="S4" s="7">
        <v>88517</v>
      </c>
      <c r="U4" s="7">
        <f>SUM(B4:H4)</f>
        <v>482860.06</v>
      </c>
      <c r="V4" s="7">
        <f>SUM(B4:M4)</f>
        <v>874083.38751714665</v>
      </c>
      <c r="W4" s="7">
        <f>SUM(H4:S4)</f>
        <v>979074.29546015454</v>
      </c>
    </row>
    <row r="5" spans="1:23" ht="15" customHeight="1" x14ac:dyDescent="0.2">
      <c r="A5" s="2" t="s">
        <v>26</v>
      </c>
      <c r="B5" s="10">
        <f t="shared" ref="B5:R5" si="0">SUM(B4)</f>
        <v>68964</v>
      </c>
      <c r="C5" s="10">
        <f t="shared" si="0"/>
        <v>69402</v>
      </c>
      <c r="D5" s="10">
        <f t="shared" si="0"/>
        <v>78589</v>
      </c>
      <c r="E5" s="10">
        <f t="shared" si="0"/>
        <v>59363</v>
      </c>
      <c r="F5" s="10">
        <f t="shared" si="0"/>
        <v>76793</v>
      </c>
      <c r="G5" s="10">
        <f t="shared" si="0"/>
        <v>66730.06</v>
      </c>
      <c r="H5" s="10">
        <f t="shared" si="0"/>
        <v>63019</v>
      </c>
      <c r="I5" s="5">
        <f t="shared" si="0"/>
        <v>70383.915555555563</v>
      </c>
      <c r="J5" s="5">
        <f t="shared" si="0"/>
        <v>75248</v>
      </c>
      <c r="K5" s="5">
        <f t="shared" si="0"/>
        <v>78753.385432098803</v>
      </c>
      <c r="L5" s="5">
        <f t="shared" si="0"/>
        <v>82128.285020576106</v>
      </c>
      <c r="M5" s="5">
        <f>SUM(M4)</f>
        <v>84709.741508916297</v>
      </c>
      <c r="N5" s="5">
        <f t="shared" si="0"/>
        <v>84863.803987197098</v>
      </c>
      <c r="O5" s="5">
        <f t="shared" si="0"/>
        <v>85900.610172229804</v>
      </c>
      <c r="P5" s="5">
        <f t="shared" si="0"/>
        <v>87824.7185561144</v>
      </c>
      <c r="Q5" s="5">
        <f t="shared" si="0"/>
        <v>88863.044238513801</v>
      </c>
      <c r="R5" s="5">
        <f t="shared" si="0"/>
        <v>88862.790988952707</v>
      </c>
      <c r="S5" s="5">
        <f>SUM(S4)</f>
        <v>88517</v>
      </c>
      <c r="U5" s="5">
        <f>SUM(U4)</f>
        <v>482860.06</v>
      </c>
      <c r="V5" s="5">
        <f t="shared" ref="V5" si="1">SUM(V4)</f>
        <v>874083.38751714665</v>
      </c>
      <c r="W5" s="5">
        <f>SUM(W4)</f>
        <v>979074.29546015454</v>
      </c>
    </row>
    <row r="6" spans="1:23" ht="15" customHeight="1" x14ac:dyDescent="0.2">
      <c r="A6" s="2" t="s">
        <v>27</v>
      </c>
      <c r="B6" s="10"/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U6" s="5"/>
      <c r="V6" s="5"/>
      <c r="W6" s="5"/>
    </row>
    <row r="7" spans="1:23" ht="15" customHeight="1" x14ac:dyDescent="0.2">
      <c r="A7" s="6" t="s">
        <v>29</v>
      </c>
      <c r="B7" s="11">
        <v>52.3</v>
      </c>
      <c r="C7" s="11">
        <v>25</v>
      </c>
      <c r="D7" s="11">
        <v>86.7</v>
      </c>
      <c r="E7" s="11">
        <v>35</v>
      </c>
      <c r="F7" s="11">
        <v>60</v>
      </c>
      <c r="G7" s="11">
        <v>111.05</v>
      </c>
      <c r="H7" s="11">
        <v>3.3</v>
      </c>
      <c r="I7" s="7">
        <v>79.911111111111111</v>
      </c>
      <c r="J7" s="7">
        <v>86.548148148148144</v>
      </c>
      <c r="K7" s="7">
        <v>78.380864197530855</v>
      </c>
      <c r="L7" s="7">
        <v>81.613374485596708</v>
      </c>
      <c r="M7" s="7">
        <v>82.180795610425236</v>
      </c>
      <c r="N7" s="7">
        <v>80.725011431184271</v>
      </c>
      <c r="O7" s="7">
        <v>81.506393842402076</v>
      </c>
      <c r="P7" s="7">
        <v>81.470733628003856</v>
      </c>
      <c r="Q7" s="7">
        <v>81.234046300530068</v>
      </c>
      <c r="R7" s="7">
        <v>81.403724590311995</v>
      </c>
      <c r="S7" s="7">
        <v>48.641479392820649</v>
      </c>
      <c r="U7" s="7">
        <f>SUM(B7:H7)</f>
        <v>373.35</v>
      </c>
      <c r="V7" s="7">
        <f>SUM(B7:M7)</f>
        <v>781.98429355281212</v>
      </c>
      <c r="W7" s="7">
        <f>SUM(H7:S7)</f>
        <v>866.9156827380649</v>
      </c>
    </row>
    <row r="8" spans="1:23" ht="15" customHeight="1" x14ac:dyDescent="0.2">
      <c r="A8" s="6" t="s">
        <v>33</v>
      </c>
      <c r="B8" s="11">
        <v>565</v>
      </c>
      <c r="C8" s="11">
        <v>0</v>
      </c>
      <c r="D8" s="11">
        <v>625</v>
      </c>
      <c r="E8" s="11">
        <v>0</v>
      </c>
      <c r="F8" s="11">
        <v>0</v>
      </c>
      <c r="G8" s="11">
        <v>0</v>
      </c>
      <c r="H8" s="11">
        <v>0</v>
      </c>
      <c r="I8" s="7">
        <v>300</v>
      </c>
      <c r="J8" s="7">
        <v>300</v>
      </c>
      <c r="K8" s="7">
        <v>300</v>
      </c>
      <c r="L8" s="7">
        <v>300</v>
      </c>
      <c r="M8" s="7">
        <v>300</v>
      </c>
      <c r="N8" s="7">
        <v>300</v>
      </c>
      <c r="O8" s="7">
        <v>300</v>
      </c>
      <c r="P8" s="7">
        <v>300</v>
      </c>
      <c r="Q8" s="7">
        <v>300</v>
      </c>
      <c r="R8" s="7">
        <v>300</v>
      </c>
      <c r="S8" s="7">
        <v>0</v>
      </c>
      <c r="U8" s="7">
        <f>SUM(B8:H8)</f>
        <v>1190</v>
      </c>
      <c r="V8" s="7">
        <f t="shared" ref="V8:V23" si="2">SUM(B8:M8)</f>
        <v>2690</v>
      </c>
      <c r="W8" s="7">
        <f>SUM(H8:S8)</f>
        <v>3000</v>
      </c>
    </row>
    <row r="9" spans="1:23" ht="15" customHeight="1" x14ac:dyDescent="0.2">
      <c r="A9" s="6" t="s">
        <v>35</v>
      </c>
      <c r="B9" s="11">
        <v>0</v>
      </c>
      <c r="C9" s="11">
        <v>1236.8800000000001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7">
        <v>300</v>
      </c>
      <c r="J9" s="7">
        <v>300</v>
      </c>
      <c r="K9" s="7">
        <v>300</v>
      </c>
      <c r="L9" s="7">
        <v>300</v>
      </c>
      <c r="M9" s="7">
        <v>300</v>
      </c>
      <c r="N9" s="7">
        <v>300</v>
      </c>
      <c r="O9" s="7">
        <v>300</v>
      </c>
      <c r="P9" s="7">
        <v>300</v>
      </c>
      <c r="Q9" s="7">
        <v>300</v>
      </c>
      <c r="R9" s="7">
        <v>300</v>
      </c>
      <c r="S9" s="7">
        <v>0</v>
      </c>
      <c r="U9" s="7">
        <f t="shared" ref="U9:U19" si="3">SUM(B9:H9)</f>
        <v>1236.8800000000001</v>
      </c>
      <c r="V9" s="7">
        <f t="shared" si="2"/>
        <v>2736.88</v>
      </c>
      <c r="W9" s="7">
        <f t="shared" ref="W9:W20" si="4">SUM(H9:S9)</f>
        <v>3000</v>
      </c>
    </row>
    <row r="10" spans="1:23" ht="15" customHeight="1" x14ac:dyDescent="0.2">
      <c r="A10" s="20" t="s">
        <v>52</v>
      </c>
      <c r="B10" s="11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739</v>
      </c>
      <c r="I10" s="7">
        <v>0</v>
      </c>
      <c r="J10" s="7">
        <v>1500</v>
      </c>
      <c r="K10" s="7">
        <v>1500</v>
      </c>
      <c r="L10" s="7">
        <v>1500</v>
      </c>
      <c r="M10" s="7">
        <v>1500</v>
      </c>
      <c r="N10" s="7">
        <v>1500</v>
      </c>
      <c r="O10" s="7">
        <v>1500</v>
      </c>
      <c r="P10" s="7">
        <v>1500</v>
      </c>
      <c r="Q10" s="7">
        <v>1500</v>
      </c>
      <c r="R10" s="7">
        <v>1500</v>
      </c>
      <c r="S10" s="7">
        <v>1500</v>
      </c>
      <c r="U10" s="7">
        <f t="shared" si="3"/>
        <v>739</v>
      </c>
      <c r="V10" s="7">
        <f t="shared" si="2"/>
        <v>6739</v>
      </c>
      <c r="W10" s="7">
        <f t="shared" si="4"/>
        <v>15739</v>
      </c>
    </row>
    <row r="11" spans="1:23" ht="15" customHeight="1" x14ac:dyDescent="0.2">
      <c r="A11" s="6" t="s">
        <v>36</v>
      </c>
      <c r="B11" s="11">
        <v>10155.56</v>
      </c>
      <c r="C11" s="11">
        <v>10155.56</v>
      </c>
      <c r="D11" s="11">
        <v>10155.56</v>
      </c>
      <c r="E11" s="11">
        <v>10155.56</v>
      </c>
      <c r="F11" s="11">
        <v>10155.56</v>
      </c>
      <c r="G11" s="11">
        <v>10155.56</v>
      </c>
      <c r="H11" s="11">
        <v>10155.56</v>
      </c>
      <c r="I11" s="7">
        <v>10155.559999994401</v>
      </c>
      <c r="J11" s="7">
        <v>10155.5599999925</v>
      </c>
      <c r="K11" s="7">
        <v>10155.559999990701</v>
      </c>
      <c r="L11" s="7">
        <v>10155.5599999888</v>
      </c>
      <c r="M11" s="7">
        <v>10155.559999986999</v>
      </c>
      <c r="N11" s="7">
        <v>10155.5599999851</v>
      </c>
      <c r="O11" s="7">
        <v>10155.559999983199</v>
      </c>
      <c r="P11" s="7">
        <v>10155.5599999814</v>
      </c>
      <c r="Q11" s="7">
        <v>10155.559999979499</v>
      </c>
      <c r="R11" s="7">
        <v>10155.5599999776</v>
      </c>
      <c r="S11" s="7">
        <v>10155.5599999776</v>
      </c>
      <c r="U11" s="7">
        <f t="shared" si="3"/>
        <v>71088.92</v>
      </c>
      <c r="V11" s="7">
        <f t="shared" si="2"/>
        <v>121866.71999995339</v>
      </c>
      <c r="W11" s="7">
        <f t="shared" si="4"/>
        <v>121866.71999983781</v>
      </c>
    </row>
    <row r="12" spans="1:23" ht="15" customHeight="1" x14ac:dyDescent="0.2">
      <c r="A12" s="6" t="s">
        <v>37</v>
      </c>
      <c r="B12" s="11">
        <v>0</v>
      </c>
      <c r="C12" s="11">
        <v>0</v>
      </c>
      <c r="D12" s="11">
        <v>1500</v>
      </c>
      <c r="E12" s="11">
        <v>400</v>
      </c>
      <c r="F12" s="11">
        <v>0</v>
      </c>
      <c r="G12" s="11">
        <v>0</v>
      </c>
      <c r="H12" s="11">
        <v>0</v>
      </c>
      <c r="I12" s="7">
        <v>150</v>
      </c>
      <c r="J12" s="7">
        <v>150</v>
      </c>
      <c r="K12" s="7">
        <v>150</v>
      </c>
      <c r="L12" s="7">
        <v>150</v>
      </c>
      <c r="M12" s="7">
        <v>150</v>
      </c>
      <c r="N12" s="7">
        <v>150</v>
      </c>
      <c r="O12" s="7">
        <v>150</v>
      </c>
      <c r="P12" s="7">
        <v>150</v>
      </c>
      <c r="Q12" s="7">
        <v>150</v>
      </c>
      <c r="R12" s="7">
        <v>150</v>
      </c>
      <c r="S12" s="7">
        <v>0</v>
      </c>
      <c r="U12" s="7">
        <f t="shared" si="3"/>
        <v>1900</v>
      </c>
      <c r="V12" s="7">
        <f t="shared" si="2"/>
        <v>2650</v>
      </c>
      <c r="W12" s="7">
        <f t="shared" si="4"/>
        <v>1500</v>
      </c>
    </row>
    <row r="13" spans="1:23" ht="15" customHeight="1" x14ac:dyDescent="0.2">
      <c r="A13" s="6" t="s">
        <v>39</v>
      </c>
      <c r="B13" s="11">
        <v>28.5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U13" s="7">
        <f t="shared" si="3"/>
        <v>28.5</v>
      </c>
      <c r="V13" s="7">
        <f t="shared" si="2"/>
        <v>28.5</v>
      </c>
      <c r="W13" s="7">
        <f t="shared" si="4"/>
        <v>0</v>
      </c>
    </row>
    <row r="14" spans="1:23" ht="15" customHeight="1" x14ac:dyDescent="0.2">
      <c r="A14" s="6" t="s">
        <v>40</v>
      </c>
      <c r="B14" s="11">
        <v>0</v>
      </c>
      <c r="C14" s="11">
        <v>0</v>
      </c>
      <c r="D14" s="11">
        <v>0</v>
      </c>
      <c r="E14" s="11">
        <v>0</v>
      </c>
      <c r="F14" s="11">
        <v>25.99</v>
      </c>
      <c r="G14" s="11">
        <v>0</v>
      </c>
      <c r="H14" s="11">
        <v>0</v>
      </c>
      <c r="I14" s="7">
        <v>25</v>
      </c>
      <c r="J14" s="7">
        <v>25</v>
      </c>
      <c r="K14" s="7">
        <v>25</v>
      </c>
      <c r="L14" s="7">
        <v>25</v>
      </c>
      <c r="M14" s="7">
        <v>25</v>
      </c>
      <c r="N14" s="7">
        <v>25</v>
      </c>
      <c r="O14" s="7">
        <v>25</v>
      </c>
      <c r="P14" s="7">
        <v>25</v>
      </c>
      <c r="Q14" s="7">
        <v>25</v>
      </c>
      <c r="R14" s="7">
        <v>25</v>
      </c>
      <c r="S14" s="7">
        <v>0</v>
      </c>
      <c r="U14" s="7">
        <f t="shared" si="3"/>
        <v>25.99</v>
      </c>
      <c r="V14" s="7">
        <f t="shared" si="2"/>
        <v>150.99</v>
      </c>
      <c r="W14" s="7">
        <f t="shared" si="4"/>
        <v>250</v>
      </c>
    </row>
    <row r="15" spans="1:23" ht="15" customHeight="1" x14ac:dyDescent="0.2">
      <c r="A15" s="6" t="s">
        <v>44</v>
      </c>
      <c r="B15" s="11">
        <v>10316</v>
      </c>
      <c r="C15" s="11">
        <v>11612</v>
      </c>
      <c r="D15" s="11">
        <v>12152</v>
      </c>
      <c r="E15" s="11">
        <v>12724</v>
      </c>
      <c r="F15" s="11">
        <v>9560</v>
      </c>
      <c r="G15" s="11">
        <v>10424</v>
      </c>
      <c r="H15" s="11">
        <v>8480</v>
      </c>
      <c r="I15" s="7">
        <v>10424</v>
      </c>
      <c r="J15" s="7">
        <v>10424</v>
      </c>
      <c r="K15" s="7">
        <v>10424</v>
      </c>
      <c r="L15" s="7">
        <v>10424</v>
      </c>
      <c r="M15" s="7">
        <v>10424</v>
      </c>
      <c r="N15" s="7">
        <v>10424</v>
      </c>
      <c r="O15" s="7">
        <v>10424</v>
      </c>
      <c r="P15" s="7">
        <v>10424</v>
      </c>
      <c r="Q15" s="7">
        <v>10424</v>
      </c>
      <c r="R15" s="7">
        <v>10424</v>
      </c>
      <c r="S15" s="17">
        <v>8480</v>
      </c>
      <c r="U15" s="7">
        <f t="shared" si="3"/>
        <v>75268</v>
      </c>
      <c r="V15" s="7">
        <f t="shared" si="2"/>
        <v>127388</v>
      </c>
      <c r="W15" s="7">
        <f t="shared" si="4"/>
        <v>121200</v>
      </c>
    </row>
    <row r="16" spans="1:23" ht="15" customHeight="1" x14ac:dyDescent="0.2">
      <c r="A16" s="6" t="s">
        <v>49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1340</v>
      </c>
      <c r="H16" s="11">
        <v>0</v>
      </c>
      <c r="I16" s="7">
        <v>456.66666666668999</v>
      </c>
      <c r="J16" s="7">
        <v>126.66666666669001</v>
      </c>
      <c r="K16" s="7">
        <v>796.66666666669005</v>
      </c>
      <c r="L16" s="7">
        <v>466.66666666668999</v>
      </c>
      <c r="M16" s="7">
        <v>136.66666666668999</v>
      </c>
      <c r="N16" s="7">
        <v>306.66666666668999</v>
      </c>
      <c r="O16" s="7">
        <v>476.66666666668999</v>
      </c>
      <c r="P16" s="7">
        <v>146.66666666668999</v>
      </c>
      <c r="Q16" s="7">
        <v>116.66666666669001</v>
      </c>
      <c r="R16" s="7">
        <v>486.66666666668999</v>
      </c>
      <c r="S16" s="17">
        <v>446.66666666666703</v>
      </c>
      <c r="U16" s="7">
        <f t="shared" si="3"/>
        <v>1340</v>
      </c>
      <c r="V16" s="7">
        <f t="shared" si="2"/>
        <v>3323.3333333334504</v>
      </c>
      <c r="W16" s="7">
        <f t="shared" si="4"/>
        <v>3963.3333333335677</v>
      </c>
    </row>
    <row r="17" spans="1:23" ht="15" customHeight="1" x14ac:dyDescent="0.2">
      <c r="A17" s="6" t="s">
        <v>50</v>
      </c>
      <c r="B17" s="11">
        <v>0</v>
      </c>
      <c r="C17" s="11">
        <v>0</v>
      </c>
      <c r="D17" s="11">
        <v>0</v>
      </c>
      <c r="E17" s="11">
        <v>4800</v>
      </c>
      <c r="F17" s="11">
        <v>5150</v>
      </c>
      <c r="G17" s="11">
        <v>3100</v>
      </c>
      <c r="H17" s="11">
        <v>3100</v>
      </c>
      <c r="I17" s="7">
        <v>3100</v>
      </c>
      <c r="J17" s="7">
        <v>3100</v>
      </c>
      <c r="K17" s="7">
        <v>3100</v>
      </c>
      <c r="L17" s="7">
        <v>3100</v>
      </c>
      <c r="M17" s="7">
        <v>3100</v>
      </c>
      <c r="N17" s="7">
        <v>3100</v>
      </c>
      <c r="O17" s="7">
        <v>3100</v>
      </c>
      <c r="P17" s="7">
        <v>3100</v>
      </c>
      <c r="Q17" s="7">
        <v>3100</v>
      </c>
      <c r="R17" s="7">
        <v>3100</v>
      </c>
      <c r="S17" s="17">
        <v>3100</v>
      </c>
      <c r="U17" s="7">
        <f t="shared" si="3"/>
        <v>16150</v>
      </c>
      <c r="V17" s="7">
        <f t="shared" si="2"/>
        <v>31650</v>
      </c>
      <c r="W17" s="7">
        <f t="shared" si="4"/>
        <v>37200</v>
      </c>
    </row>
    <row r="18" spans="1:23" ht="15" customHeight="1" x14ac:dyDescent="0.2">
      <c r="A18" s="6" t="s">
        <v>53</v>
      </c>
      <c r="B18" s="11">
        <v>0</v>
      </c>
      <c r="C18" s="11">
        <v>0</v>
      </c>
      <c r="D18" s="11">
        <v>595</v>
      </c>
      <c r="E18" s="11">
        <v>500</v>
      </c>
      <c r="F18" s="11">
        <v>0</v>
      </c>
      <c r="G18" s="11">
        <v>0</v>
      </c>
      <c r="H18" s="11">
        <v>0</v>
      </c>
      <c r="I18" s="7">
        <v>250</v>
      </c>
      <c r="J18" s="7">
        <v>250</v>
      </c>
      <c r="K18" s="7">
        <v>250</v>
      </c>
      <c r="L18" s="7">
        <v>250</v>
      </c>
      <c r="M18" s="7">
        <v>250</v>
      </c>
      <c r="N18" s="7">
        <v>250</v>
      </c>
      <c r="O18" s="7">
        <v>250</v>
      </c>
      <c r="P18" s="7">
        <v>250</v>
      </c>
      <c r="Q18" s="7">
        <v>250</v>
      </c>
      <c r="R18" s="7">
        <v>250</v>
      </c>
      <c r="S18" s="7">
        <v>0</v>
      </c>
      <c r="U18" s="7">
        <f t="shared" si="3"/>
        <v>1095</v>
      </c>
      <c r="V18" s="7">
        <f t="shared" si="2"/>
        <v>2345</v>
      </c>
      <c r="W18" s="7">
        <f t="shared" si="4"/>
        <v>2500</v>
      </c>
    </row>
    <row r="19" spans="1:23" ht="15" customHeight="1" x14ac:dyDescent="0.2">
      <c r="A19" s="6" t="s">
        <v>56</v>
      </c>
      <c r="B19" s="11">
        <v>1378.69</v>
      </c>
      <c r="C19" s="11">
        <v>730.05</v>
      </c>
      <c r="D19" s="11">
        <v>1506.72</v>
      </c>
      <c r="E19" s="11">
        <v>511.47</v>
      </c>
      <c r="F19" s="11">
        <v>782.59</v>
      </c>
      <c r="G19" s="11">
        <v>1227.3699999999999</v>
      </c>
      <c r="H19" s="11">
        <v>1079.46</v>
      </c>
      <c r="I19" s="7">
        <v>1500</v>
      </c>
      <c r="J19" s="7">
        <v>1500</v>
      </c>
      <c r="K19" s="7">
        <v>1500</v>
      </c>
      <c r="L19" s="7">
        <v>1500</v>
      </c>
      <c r="M19" s="7">
        <v>1500</v>
      </c>
      <c r="N19" s="7">
        <v>1500</v>
      </c>
      <c r="O19" s="7">
        <v>1500</v>
      </c>
      <c r="P19" s="7">
        <v>1500</v>
      </c>
      <c r="Q19" s="7">
        <v>1500</v>
      </c>
      <c r="R19" s="7">
        <v>1500</v>
      </c>
      <c r="S19" s="17">
        <v>1079.46</v>
      </c>
      <c r="U19" s="7">
        <f t="shared" si="3"/>
        <v>7216.35</v>
      </c>
      <c r="V19" s="7">
        <f t="shared" si="2"/>
        <v>14716.35</v>
      </c>
      <c r="W19" s="7">
        <f t="shared" si="4"/>
        <v>17158.919999999998</v>
      </c>
    </row>
    <row r="20" spans="1:23" ht="15" customHeight="1" x14ac:dyDescent="0.2">
      <c r="A20" s="6" t="s">
        <v>57</v>
      </c>
      <c r="B20" s="11">
        <v>0</v>
      </c>
      <c r="C20" s="11">
        <v>322.39999999999998</v>
      </c>
      <c r="D20" s="11">
        <v>0</v>
      </c>
      <c r="E20" s="11">
        <v>150.69999999999999</v>
      </c>
      <c r="F20" s="11">
        <v>0</v>
      </c>
      <c r="G20" s="11">
        <v>310.39999999999998</v>
      </c>
      <c r="H20" s="11">
        <v>0</v>
      </c>
      <c r="I20" s="7">
        <v>300</v>
      </c>
      <c r="J20" s="7">
        <v>300</v>
      </c>
      <c r="K20" s="7">
        <v>300</v>
      </c>
      <c r="L20" s="7">
        <v>300</v>
      </c>
      <c r="M20" s="7">
        <v>300</v>
      </c>
      <c r="N20" s="7">
        <v>300</v>
      </c>
      <c r="O20" s="7">
        <v>300</v>
      </c>
      <c r="P20" s="7">
        <v>300</v>
      </c>
      <c r="Q20" s="7">
        <v>300</v>
      </c>
      <c r="R20" s="7">
        <v>300</v>
      </c>
      <c r="S20" s="17">
        <v>0</v>
      </c>
      <c r="U20" s="7">
        <f>SUM(B20:H20)</f>
        <v>783.5</v>
      </c>
      <c r="V20" s="7">
        <f t="shared" si="2"/>
        <v>2283.5</v>
      </c>
      <c r="W20" s="7">
        <f t="shared" si="4"/>
        <v>3000</v>
      </c>
    </row>
    <row r="21" spans="1:23" ht="15" customHeight="1" x14ac:dyDescent="0.2">
      <c r="A21" s="12" t="s">
        <v>67</v>
      </c>
      <c r="B21" s="13"/>
      <c r="C21" s="13"/>
      <c r="D21" s="13"/>
      <c r="E21" s="13"/>
      <c r="F21" s="13"/>
      <c r="G21" s="13"/>
      <c r="H21" s="13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U21" s="14"/>
      <c r="V21" s="14"/>
      <c r="W21" s="14"/>
    </row>
    <row r="22" spans="1:23" ht="15" customHeight="1" x14ac:dyDescent="0.2">
      <c r="A22" s="15" t="s">
        <v>38</v>
      </c>
      <c r="B22" s="11">
        <v>750</v>
      </c>
      <c r="C22" s="11">
        <v>750</v>
      </c>
      <c r="D22" s="11">
        <v>750</v>
      </c>
      <c r="E22" s="11">
        <f>402.6+750</f>
        <v>1152.5999999999999</v>
      </c>
      <c r="F22" s="11">
        <f>693.11+750</f>
        <v>1443.1100000000001</v>
      </c>
      <c r="G22" s="11">
        <f>186.05+750</f>
        <v>936.05</v>
      </c>
      <c r="H22" s="11">
        <v>750</v>
      </c>
      <c r="I22" s="7">
        <v>435.4711111111111</v>
      </c>
      <c r="J22" s="7">
        <v>349.59148148148148</v>
      </c>
      <c r="K22" s="7">
        <v>404.10530864197534</v>
      </c>
      <c r="L22" s="7">
        <v>396.38930041152264</v>
      </c>
      <c r="M22" s="7">
        <v>383.36203017832645</v>
      </c>
      <c r="N22" s="7">
        <v>394.61887974394148</v>
      </c>
      <c r="O22" s="7">
        <v>391.45673677793019</v>
      </c>
      <c r="P22" s="7">
        <v>389.81254890006602</v>
      </c>
      <c r="Q22" s="7">
        <v>391.96272180731256</v>
      </c>
      <c r="R22" s="7">
        <v>391.07733582843622</v>
      </c>
      <c r="S22" s="17">
        <v>2679.8668111229658</v>
      </c>
      <c r="U22" s="7">
        <f>SUM(B22:H22)</f>
        <v>6531.76</v>
      </c>
      <c r="V22" s="7">
        <f t="shared" si="2"/>
        <v>8500.679231824417</v>
      </c>
      <c r="W22" s="7">
        <f>SUM(H22:S22)</f>
        <v>7357.7142660050686</v>
      </c>
    </row>
    <row r="23" spans="1:23" ht="15" customHeight="1" x14ac:dyDescent="0.2">
      <c r="A23" s="15" t="s">
        <v>59</v>
      </c>
      <c r="B23" s="11">
        <v>5000</v>
      </c>
      <c r="C23" s="11">
        <v>11810.14</v>
      </c>
      <c r="D23" s="11">
        <v>10299.39</v>
      </c>
      <c r="E23" s="11">
        <v>0</v>
      </c>
      <c r="F23" s="11">
        <v>5000</v>
      </c>
      <c r="G23" s="11">
        <v>0</v>
      </c>
      <c r="H23" s="11">
        <v>4478.34</v>
      </c>
      <c r="I23" s="7">
        <v>5000</v>
      </c>
      <c r="J23" s="7">
        <v>5000</v>
      </c>
      <c r="K23" s="7">
        <v>5000</v>
      </c>
      <c r="L23" s="7">
        <v>5000</v>
      </c>
      <c r="M23" s="7">
        <v>5000</v>
      </c>
      <c r="N23" s="7">
        <v>5000</v>
      </c>
      <c r="O23" s="7">
        <v>5000</v>
      </c>
      <c r="P23" s="7">
        <v>5000</v>
      </c>
      <c r="Q23" s="7">
        <v>5000</v>
      </c>
      <c r="R23" s="7">
        <v>5000</v>
      </c>
      <c r="S23" s="17">
        <v>5000</v>
      </c>
      <c r="U23" s="7">
        <f>SUM(B23:H23)</f>
        <v>36587.869999999995</v>
      </c>
      <c r="V23" s="7">
        <f t="shared" si="2"/>
        <v>61587.869999999995</v>
      </c>
      <c r="W23" s="7">
        <f>SUM(H23:S23)</f>
        <v>59478.34</v>
      </c>
    </row>
    <row r="24" spans="1:23" ht="15" customHeight="1" x14ac:dyDescent="0.2">
      <c r="A24" s="12" t="s">
        <v>68</v>
      </c>
      <c r="B24" s="13">
        <f t="shared" ref="B24:R24" si="5">SUM(B22:B23)</f>
        <v>5750</v>
      </c>
      <c r="C24" s="13">
        <f t="shared" si="5"/>
        <v>12560.14</v>
      </c>
      <c r="D24" s="13">
        <f t="shared" si="5"/>
        <v>11049.39</v>
      </c>
      <c r="E24" s="13">
        <f t="shared" si="5"/>
        <v>1152.5999999999999</v>
      </c>
      <c r="F24" s="13">
        <f t="shared" si="5"/>
        <v>6443.1100000000006</v>
      </c>
      <c r="G24" s="13">
        <f t="shared" si="5"/>
        <v>936.05</v>
      </c>
      <c r="H24" s="13">
        <f t="shared" si="5"/>
        <v>5228.34</v>
      </c>
      <c r="I24" s="14">
        <f t="shared" si="5"/>
        <v>5435.471111111111</v>
      </c>
      <c r="J24" s="14">
        <f t="shared" si="5"/>
        <v>5349.5914814814814</v>
      </c>
      <c r="K24" s="14">
        <f t="shared" si="5"/>
        <v>5404.1053086419752</v>
      </c>
      <c r="L24" s="14">
        <f t="shared" si="5"/>
        <v>5396.3893004115225</v>
      </c>
      <c r="M24" s="14">
        <f t="shared" si="5"/>
        <v>5383.3620301783267</v>
      </c>
      <c r="N24" s="14">
        <f t="shared" si="5"/>
        <v>5394.6188797439418</v>
      </c>
      <c r="O24" s="14">
        <f t="shared" si="5"/>
        <v>5391.45673677793</v>
      </c>
      <c r="P24" s="14">
        <f t="shared" si="5"/>
        <v>5389.8125489000658</v>
      </c>
      <c r="Q24" s="14">
        <f t="shared" si="5"/>
        <v>5391.9627218073128</v>
      </c>
      <c r="R24" s="14">
        <f t="shared" si="5"/>
        <v>5391.0773358284359</v>
      </c>
      <c r="S24" s="14">
        <f>SUM(S22:S23)</f>
        <v>7679.8668111229654</v>
      </c>
      <c r="U24" s="14">
        <f>SUM(U22:U23)</f>
        <v>43119.63</v>
      </c>
      <c r="V24" s="14">
        <f>SUM(V22:V23)</f>
        <v>70088.549231824407</v>
      </c>
      <c r="W24" s="14">
        <f>SUM(W22:W23)</f>
        <v>66836.054266005071</v>
      </c>
    </row>
    <row r="25" spans="1:23" ht="15" customHeight="1" x14ac:dyDescent="0.2">
      <c r="A25" s="2" t="s">
        <v>60</v>
      </c>
      <c r="B25" s="10">
        <f t="shared" ref="B25:R25" si="6">B7+B8+B9+B10+B11+B12+B13+B14+B15+B16+B17+B18+B19+B20+B24</f>
        <v>28246.05</v>
      </c>
      <c r="C25" s="10">
        <f t="shared" si="6"/>
        <v>36642.03</v>
      </c>
      <c r="D25" s="10">
        <f t="shared" si="6"/>
        <v>37670.370000000003</v>
      </c>
      <c r="E25" s="10">
        <f t="shared" si="6"/>
        <v>30429.329999999998</v>
      </c>
      <c r="F25" s="10">
        <f t="shared" si="6"/>
        <v>32177.25</v>
      </c>
      <c r="G25" s="10">
        <f t="shared" si="6"/>
        <v>27604.43</v>
      </c>
      <c r="H25" s="10">
        <f t="shared" si="6"/>
        <v>28785.66</v>
      </c>
      <c r="I25" s="5">
        <f t="shared" si="6"/>
        <v>32476.608888883311</v>
      </c>
      <c r="J25" s="5">
        <f t="shared" si="6"/>
        <v>33567.366296288819</v>
      </c>
      <c r="K25" s="5">
        <f t="shared" si="6"/>
        <v>34283.712839496897</v>
      </c>
      <c r="L25" s="5">
        <f t="shared" si="6"/>
        <v>33949.229341552607</v>
      </c>
      <c r="M25" s="5">
        <f t="shared" si="6"/>
        <v>33606.769492442443</v>
      </c>
      <c r="N25" s="5">
        <f t="shared" si="6"/>
        <v>33786.570557826919</v>
      </c>
      <c r="O25" s="5">
        <f t="shared" si="6"/>
        <v>33954.189797270221</v>
      </c>
      <c r="P25" s="5">
        <f t="shared" si="6"/>
        <v>33622.509949176158</v>
      </c>
      <c r="Q25" s="5">
        <f t="shared" si="6"/>
        <v>33594.423434754033</v>
      </c>
      <c r="R25" s="5">
        <f t="shared" si="6"/>
        <v>33963.70772706304</v>
      </c>
      <c r="S25" s="5">
        <f>S7+S8+S9+S10+S11+S12+S13+S14+S15+S16+S17+S18+S19+S20+S24</f>
        <v>32490.194957160056</v>
      </c>
      <c r="U25" s="5">
        <f>U7+U8+U9+U10+U11+U12+U13+U14+U15+U16+U17+U18+U19+U20+U24</f>
        <v>221555.12000000002</v>
      </c>
      <c r="V25" s="5">
        <f>V7+V8+V9+V10+V11+V12+V13+V14+V15+V16+V17+V18+V19+V20+V24</f>
        <v>389438.80685866403</v>
      </c>
      <c r="W25" s="5">
        <f>W7+W8+W9+W10+W11+W12+W13+W14+W15+W16+W17+W18+W19+W20+W24</f>
        <v>398080.94328191446</v>
      </c>
    </row>
    <row r="26" spans="1:23" ht="15" customHeight="1" x14ac:dyDescent="0.2">
      <c r="A26" s="2" t="s">
        <v>74</v>
      </c>
      <c r="B26" s="10">
        <f t="shared" ref="B26:R26" si="7">B5-B25</f>
        <v>40717.949999999997</v>
      </c>
      <c r="C26" s="10">
        <f t="shared" si="7"/>
        <v>32759.97</v>
      </c>
      <c r="D26" s="10">
        <f t="shared" si="7"/>
        <v>40918.629999999997</v>
      </c>
      <c r="E26" s="10">
        <f t="shared" si="7"/>
        <v>28933.670000000002</v>
      </c>
      <c r="F26" s="10">
        <f t="shared" si="7"/>
        <v>44615.75</v>
      </c>
      <c r="G26" s="10">
        <f t="shared" si="7"/>
        <v>39125.629999999997</v>
      </c>
      <c r="H26" s="10">
        <f t="shared" si="7"/>
        <v>34233.339999999997</v>
      </c>
      <c r="I26" s="5">
        <f t="shared" si="7"/>
        <v>37907.306666672252</v>
      </c>
      <c r="J26" s="5">
        <f t="shared" si="7"/>
        <v>41680.633703711181</v>
      </c>
      <c r="K26" s="5">
        <f t="shared" si="7"/>
        <v>44469.672592601906</v>
      </c>
      <c r="L26" s="5">
        <f t="shared" si="7"/>
        <v>48179.055679023499</v>
      </c>
      <c r="M26" s="5">
        <f t="shared" si="7"/>
        <v>51102.972016473854</v>
      </c>
      <c r="N26" s="5">
        <f t="shared" si="7"/>
        <v>51077.233429370179</v>
      </c>
      <c r="O26" s="5">
        <f t="shared" si="7"/>
        <v>51946.420374959584</v>
      </c>
      <c r="P26" s="5">
        <f t="shared" si="7"/>
        <v>54202.208606938242</v>
      </c>
      <c r="Q26" s="5">
        <f t="shared" si="7"/>
        <v>55268.620803759768</v>
      </c>
      <c r="R26" s="5">
        <f t="shared" si="7"/>
        <v>54899.083261889667</v>
      </c>
      <c r="S26" s="5">
        <f>S5-S25</f>
        <v>56026.805042839944</v>
      </c>
      <c r="U26" s="5">
        <f>U5-U25</f>
        <v>261304.93999999997</v>
      </c>
      <c r="V26" s="5">
        <f>V5-V25</f>
        <v>484644.58065848262</v>
      </c>
      <c r="W26" s="5">
        <f>W5-W25</f>
        <v>580993.35217824008</v>
      </c>
    </row>
  </sheetData>
  <phoneticPr fontId="5" type="noConversion"/>
  <pageMargins left="0.7" right="0.7" top="0.75" bottom="0.75" header="0.3" footer="0.3"/>
  <pageSetup scale="19" fitToHeight="0" orientation="portrait" r:id="rId1"/>
  <headerFooter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Consolidated P&amp;L</vt:lpstr>
      <vt:lpstr>Blytheville P&amp;L</vt:lpstr>
      <vt:lpstr>Forrest City P&amp;L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Ramsey</dc:creator>
  <cp:lastModifiedBy>John Ramsey</cp:lastModifiedBy>
  <cp:lastPrinted>2026-08-18T02:43:23Z</cp:lastPrinted>
  <dcterms:created xsi:type="dcterms:W3CDTF">2026-07-15T03:27:53Z</dcterms:created>
  <dcterms:modified xsi:type="dcterms:W3CDTF">2026-08-18T20:57:02Z</dcterms:modified>
</cp:coreProperties>
</file>